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updateLinks="never" codeName="ThisWorkbook" defaultThemeVersion="124226"/>
  <mc:AlternateContent xmlns:mc="http://schemas.openxmlformats.org/markup-compatibility/2006">
    <mc:Choice Requires="x15">
      <x15ac:absPath xmlns:x15ac="http://schemas.microsoft.com/office/spreadsheetml/2010/11/ac" url="\\NASSVR\traffitech\users\camerons\Desktop\"/>
    </mc:Choice>
  </mc:AlternateContent>
  <xr:revisionPtr revIDLastSave="0" documentId="8_{E65B74ED-D839-442E-8C9B-1160500356BF}" xr6:coauthVersionLast="47" xr6:coauthVersionMax="47" xr10:uidLastSave="{00000000-0000-0000-0000-000000000000}"/>
  <workbookProtection workbookAlgorithmName="SHA-512" workbookHashValue="ZqOpA/YylRRrioAIoSq4SzBMRjXAMnKmUoIH7doLQE/F0XT730A4o8FASKOKOqN/7x5CFbq19dkvhQQpa5CeOA==" workbookSaltValue="cGtn8XWRpKmXRf/NH5wp8Q==" workbookSpinCount="100000" lockStructure="1"/>
  <bookViews>
    <workbookView xWindow="28680" yWindow="-120" windowWidth="29040" windowHeight="17640" tabRatio="928" xr2:uid="{00000000-000D-0000-FFFF-FFFF00000000}"/>
  </bookViews>
  <sheets>
    <sheet name="PostSelector" sheetId="1" r:id="rId1"/>
    <sheet name="FoundationData" sheetId="14" state="hidden" r:id="rId2"/>
    <sheet name="AluminiumPostData" sheetId="15" state="hidden" r:id="rId3"/>
    <sheet name="SteelPostData" sheetId="18" state="hidden" r:id="rId4"/>
    <sheet name="RevisionHistory" sheetId="16" state="hidden" r:id="rId5"/>
  </sheets>
  <definedNames>
    <definedName name="_xlnm.Print_Area" localSheetId="0">PostSelector!$A$1:$E$77</definedName>
    <definedName name="SignShape">PostSelector!$L$11:$L$15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 l="1"/>
  <c r="C56" i="1" a="1"/>
  <c r="C56" i="1" s="1"/>
  <c r="M29" i="1" l="1"/>
  <c r="M30" i="1" s="1"/>
  <c r="Q30" i="1" s="1" a="1"/>
  <c r="Q30" i="1" s="1"/>
  <c r="L69" i="1" s="1"/>
  <c r="G1" i="18"/>
  <c r="F1" i="18"/>
  <c r="E1" i="18"/>
  <c r="D1" i="18"/>
  <c r="C1" i="18"/>
  <c r="B1" i="18"/>
  <c r="Q29" i="1" l="1" a="1"/>
  <c r="Q29" i="1" s="1"/>
  <c r="L68" i="1" s="1"/>
  <c r="N51" i="1" l="1"/>
  <c r="A1" i="14"/>
  <c r="M14" i="1" l="1"/>
  <c r="N38" i="1"/>
  <c r="P1" i="15" l="1"/>
  <c r="O1" i="15"/>
  <c r="N1" i="15"/>
  <c r="M1" i="15"/>
  <c r="L1" i="15"/>
  <c r="K1" i="15"/>
  <c r="J1" i="15"/>
  <c r="I1" i="15"/>
  <c r="H1" i="15"/>
  <c r="G1" i="15"/>
  <c r="F1" i="15"/>
  <c r="E1" i="15"/>
  <c r="D1" i="15"/>
  <c r="C1" i="15"/>
  <c r="B1" i="15"/>
  <c r="I39" i="1" l="1"/>
  <c r="I28" i="1"/>
  <c r="M1" i="14" l="1"/>
  <c r="N1" i="14"/>
  <c r="O1" i="14"/>
  <c r="P1" i="14"/>
  <c r="Q1" i="14"/>
  <c r="R1" i="14"/>
  <c r="S1" i="14"/>
  <c r="T1" i="14"/>
  <c r="U1" i="14"/>
  <c r="C1" i="14"/>
  <c r="D1" i="14"/>
  <c r="E1" i="14"/>
  <c r="F1" i="14"/>
  <c r="G1" i="14"/>
  <c r="H1" i="14"/>
  <c r="I1" i="14"/>
  <c r="J1" i="14"/>
  <c r="B1" i="14"/>
  <c r="O8" i="1" l="1"/>
  <c r="C59" i="1" s="1" a="1"/>
  <c r="C59" i="1" s="1"/>
  <c r="P8" i="1"/>
  <c r="O6" i="1"/>
  <c r="P6" i="1"/>
  <c r="N8" i="1"/>
  <c r="N6" i="1"/>
  <c r="Q14" i="1" a="1"/>
  <c r="Q14" i="1" s="1"/>
  <c r="L71" i="1" s="1"/>
  <c r="M15" i="1"/>
  <c r="Q15" i="1" s="1" a="1"/>
  <c r="Q15" i="1" s="1"/>
  <c r="L72" i="1" s="1"/>
  <c r="M16" i="1" l="1"/>
  <c r="Q16" i="1" l="1" a="1"/>
  <c r="Q16" i="1" s="1"/>
  <c r="M17" i="1"/>
  <c r="M18" i="1" l="1"/>
  <c r="Q17" i="1" a="1"/>
  <c r="Q17" i="1" s="1"/>
  <c r="Q18" i="1" l="1" a="1"/>
  <c r="Q18" i="1" s="1"/>
  <c r="C58" i="1" l="1" a="1"/>
  <c r="C58" i="1" s="1"/>
  <c r="C57" i="1" a="1"/>
  <c r="C57" i="1" s="1"/>
  <c r="I49" i="1"/>
  <c r="I50" i="1" l="1"/>
  <c r="I14" i="1"/>
  <c r="D43" i="1"/>
  <c r="I21" i="1" l="1"/>
  <c r="B34" i="1" l="1"/>
  <c r="I26" i="1" l="1"/>
  <c r="B35" i="1" l="1"/>
  <c r="I18" i="1"/>
  <c r="I44" i="1"/>
  <c r="I51" i="1" l="1"/>
  <c r="D39" i="1"/>
  <c r="I37" i="1"/>
  <c r="J33" i="1"/>
  <c r="I33" i="1"/>
  <c r="I31" i="1"/>
  <c r="I30" i="1"/>
  <c r="J22" i="1"/>
  <c r="D22" i="1"/>
  <c r="H20" i="1"/>
  <c r="C22" i="1"/>
  <c r="I22" i="1" s="1"/>
  <c r="H21" i="1"/>
  <c r="B20" i="1"/>
  <c r="B21" i="1"/>
  <c r="I35" i="1" l="1"/>
  <c r="I32" i="1"/>
  <c r="J32" i="1"/>
  <c r="I20" i="1"/>
  <c r="I24" i="1" s="1"/>
  <c r="J44" i="1"/>
  <c r="K24" i="1"/>
  <c r="J21" i="1"/>
  <c r="I41" i="1" l="1"/>
  <c r="O30" i="1" s="1"/>
  <c r="C37" i="1"/>
  <c r="E41" i="1"/>
  <c r="E23" i="1"/>
  <c r="O16" i="1" l="1"/>
  <c r="N30" i="1"/>
  <c r="N15" i="1"/>
  <c r="N14" i="1"/>
  <c r="O14" i="1"/>
  <c r="P14" i="1"/>
  <c r="P29" i="1"/>
  <c r="P17" i="1"/>
  <c r="N17" i="1"/>
  <c r="N16" i="1"/>
  <c r="O15" i="1"/>
  <c r="P52" i="1"/>
  <c r="P53" i="1" s="1"/>
  <c r="P15" i="1"/>
  <c r="P39" i="1"/>
  <c r="P40" i="1" s="1"/>
  <c r="O17" i="1"/>
  <c r="N29" i="1"/>
  <c r="P18" i="1"/>
  <c r="N18" i="1"/>
  <c r="O29" i="1"/>
  <c r="P16" i="1"/>
  <c r="P30" i="1"/>
  <c r="O18" i="1"/>
  <c r="C23" i="1"/>
  <c r="C54" i="1" s="1"/>
  <c r="N52" i="1" s="1"/>
  <c r="N53" i="1" s="1"/>
  <c r="N39" i="1" l="1"/>
  <c r="N40" i="1" s="1"/>
  <c r="D24" i="1"/>
  <c r="J25" i="1"/>
  <c r="N61" i="1" l="1"/>
  <c r="N60" i="1"/>
  <c r="N58" i="1"/>
  <c r="N57" i="1"/>
  <c r="N56" i="1"/>
  <c r="N55" i="1"/>
  <c r="N48" i="1"/>
  <c r="N46" i="1"/>
  <c r="N45" i="1"/>
  <c r="N44" i="1"/>
  <c r="N43" i="1"/>
  <c r="N42" i="1"/>
  <c r="N59" i="1"/>
  <c r="N47" i="1"/>
  <c r="I53" i="1"/>
  <c r="N22" i="1" l="1" a="1"/>
  <c r="N22" i="1" s="1"/>
  <c r="O34" i="1" a="1"/>
  <c r="O34" i="1" s="1"/>
  <c r="O35" i="1" s="1"/>
  <c r="P34" i="1" a="1"/>
  <c r="P34" i="1" s="1"/>
  <c r="P35" i="1" s="1"/>
  <c r="N34" i="1" a="1"/>
  <c r="N34" i="1" s="1"/>
  <c r="N35" i="1" s="1"/>
  <c r="O22" i="1" a="1"/>
  <c r="O22" i="1" s="1"/>
  <c r="O23" i="1" s="1"/>
  <c r="P22" i="1" a="1"/>
  <c r="P22" i="1" s="1"/>
  <c r="P23" i="1" s="1"/>
  <c r="D34" i="1"/>
  <c r="D21" i="1"/>
  <c r="I60" i="1" l="1"/>
  <c r="I64" i="1" s="1"/>
  <c r="N23" i="1"/>
  <c r="I59" i="1" s="1"/>
  <c r="C60" i="1" l="1"/>
  <c r="I63" i="1"/>
  <c r="C66" i="1" l="1"/>
  <c r="C70" i="1" s="1"/>
  <c r="C65" i="1"/>
  <c r="C69" i="1" s="1"/>
  <c r="D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BM</author>
  </authors>
  <commentList>
    <comment ref="M14" authorId="0" shapeId="0" xr:uid="{855FD823-AF3B-4AD3-A979-352D547F033C}">
      <text>
        <r>
          <rPr>
            <b/>
            <sz val="9"/>
            <color indexed="81"/>
            <rFont val="Tahoma"/>
            <family val="2"/>
          </rPr>
          <t>BM:</t>
        </r>
        <r>
          <rPr>
            <sz val="9"/>
            <color indexed="81"/>
            <rFont val="Tahoma"/>
            <family val="2"/>
          </rPr>
          <t xml:space="preserve">
Specify column reference number in "AluminiumPostData" Sheet for first post.</t>
        </r>
      </text>
    </comment>
    <comment ref="M29" authorId="0" shapeId="0" xr:uid="{8C5288C4-CB10-4533-A392-429A1B765277}">
      <text>
        <r>
          <rPr>
            <b/>
            <sz val="9"/>
            <color indexed="81"/>
            <rFont val="Tahoma"/>
            <family val="2"/>
          </rPr>
          <t>BM:</t>
        </r>
        <r>
          <rPr>
            <sz val="9"/>
            <color indexed="81"/>
            <rFont val="Tahoma"/>
            <family val="2"/>
          </rPr>
          <t xml:space="preserve">
Specify column reference number in "AluminiumPostData" Sheet for first post.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BM</author>
  </authors>
  <commentList>
    <comment ref="F8" authorId="0" shapeId="0" xr:uid="{489FA6D9-4AEF-4C8D-B96D-2B132DE31149}">
      <text>
        <r>
          <rPr>
            <b/>
            <sz val="9"/>
            <color indexed="81"/>
            <rFont val="Tahoma"/>
            <family val="2"/>
          </rPr>
          <t>BM:</t>
        </r>
        <r>
          <rPr>
            <sz val="9"/>
            <color indexed="81"/>
            <rFont val="Tahoma"/>
            <family val="2"/>
          </rPr>
          <t xml:space="preserve">
Have you got the original calcs saved anywhere? Along with the review of this spreadsheet?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<sst xmlns="http://schemas.openxmlformats.org/spreadsheetml/2006/main" count="393" uniqueCount="181">
  <si>
    <t xml:space="preserve">Fill in yellow Areas only </t>
  </si>
  <si>
    <t>(kN)</t>
  </si>
  <si>
    <t>Open (Terrain Category 2)</t>
  </si>
  <si>
    <t>Hilly (Slopes up to 1V:5H)</t>
  </si>
  <si>
    <t>Lee Zone or Channelling</t>
  </si>
  <si>
    <t>Suburban (Terrain Category 3)</t>
  </si>
  <si>
    <t>Choose from drop down list</t>
  </si>
  <si>
    <r>
      <t>m</t>
    </r>
    <r>
      <rPr>
        <b/>
        <vertAlign val="superscript"/>
        <sz val="11"/>
        <rFont val="Arial"/>
        <family val="2"/>
      </rPr>
      <t>2</t>
    </r>
  </si>
  <si>
    <t>Height to Centre of Sign (m)</t>
  </si>
  <si>
    <t>300mm diameter Cylindrical Concrete Footings</t>
  </si>
  <si>
    <t>400mm diameter Cylindrical Concrete Footings</t>
  </si>
  <si>
    <t>WEBSITE:</t>
  </si>
  <si>
    <t>F x A</t>
  </si>
  <si>
    <t>m</t>
  </si>
  <si>
    <t xml:space="preserve">Design ULS Wind Pressures (F) </t>
  </si>
  <si>
    <t xml:space="preserve">POST SIZE TO USE </t>
  </si>
  <si>
    <t xml:space="preserve">For 300 mm Diameter Foundation </t>
  </si>
  <si>
    <t xml:space="preserve">With 300 mm Diameter Foundation </t>
  </si>
  <si>
    <t xml:space="preserve">With 400 mm Diameter Foundation </t>
  </si>
  <si>
    <t xml:space="preserve">Mounting Height to Underside of Sign </t>
  </si>
  <si>
    <t xml:space="preserve">Height to Sign Centre </t>
  </si>
  <si>
    <t xml:space="preserve">Input Number of Posts </t>
  </si>
  <si>
    <t xml:space="preserve">Site Condition Terrain Category </t>
  </si>
  <si>
    <t xml:space="preserve">For 400 mm Diameter Foundation </t>
  </si>
  <si>
    <t xml:space="preserve">Post Material </t>
  </si>
  <si>
    <t>PANMURE</t>
  </si>
  <si>
    <t>AUCKLAND 1741</t>
  </si>
  <si>
    <t>P O BOX 14-111</t>
  </si>
  <si>
    <t>Sign Shape</t>
  </si>
  <si>
    <t>Triangle</t>
  </si>
  <si>
    <t>Supplementary Sign</t>
  </si>
  <si>
    <t>Yes</t>
  </si>
  <si>
    <t>No</t>
  </si>
  <si>
    <t>Circle</t>
  </si>
  <si>
    <t>Diamond</t>
  </si>
  <si>
    <t>Rectangle</t>
  </si>
  <si>
    <t>Square</t>
  </si>
  <si>
    <t>Primary Sign</t>
  </si>
  <si>
    <t>Secondary Sign</t>
  </si>
  <si>
    <t>Primary Sign Shape</t>
  </si>
  <si>
    <t xml:space="preserve">Effective Total Sign Area per Post </t>
  </si>
  <si>
    <t>Weighted Height to Signs Centre</t>
  </si>
  <si>
    <t>Is a Secondary Sign used?</t>
  </si>
  <si>
    <t>Secondary Sign Shape</t>
  </si>
  <si>
    <t xml:space="preserve">Fill in yellow areas only </t>
  </si>
  <si>
    <t>Post Materials</t>
  </si>
  <si>
    <t xml:space="preserve">Input Supplimentary Sign Size </t>
  </si>
  <si>
    <t xml:space="preserve">Supplementary Sign Area </t>
  </si>
  <si>
    <t xml:space="preserve">Height to Overall Signage Centre </t>
  </si>
  <si>
    <t xml:space="preserve">Primary Sign Area </t>
  </si>
  <si>
    <t>Aluminium CHS (255 MPa) Existing Posts</t>
  </si>
  <si>
    <t>Version</t>
  </si>
  <si>
    <t>Author</t>
  </si>
  <si>
    <t>Tony Raper</t>
  </si>
  <si>
    <t>Date</t>
  </si>
  <si>
    <t>Reviewed</t>
  </si>
  <si>
    <t>Comments/Updates</t>
  </si>
  <si>
    <t>-</t>
  </si>
  <si>
    <t>Braeden McInnes</t>
  </si>
  <si>
    <t>STANDARD FOUNDATION DEPTH</t>
  </si>
  <si>
    <t>Wind Zone</t>
  </si>
  <si>
    <t>Wind Zones</t>
  </si>
  <si>
    <t>NZ3</t>
  </si>
  <si>
    <t>NZ4</t>
  </si>
  <si>
    <t>Site Condition Terrain Category</t>
  </si>
  <si>
    <t>BASED ON THE NZTA P24:2020 SPECIFICATION FOR PERMANENT TRAFFIC SIGNS (FOR SMALL SIGNS)</t>
  </si>
  <si>
    <t>Sign Post Details</t>
  </si>
  <si>
    <t>Updated references RSMA 2008 to the NZTA P24:2020 Standard.</t>
  </si>
  <si>
    <t>Added rows for Wind Region selection for AS/NZS 1170.2:2021 new standard.</t>
  </si>
  <si>
    <t>Removed column for extra windspeed so there is only one column.</t>
  </si>
  <si>
    <t>Moved foundation data tables to one sheet.</t>
  </si>
  <si>
    <t>Created new sheet for Aluminium Pole for different poles for the different zones.</t>
  </si>
  <si>
    <t>NZ1-2</t>
  </si>
  <si>
    <t>Spreadsheet creator.</t>
  </si>
  <si>
    <t>Went through original calc spreadsheet to determine what it is doing. Simplifying where possible.</t>
  </si>
  <si>
    <t>NZTA P24:2020 Appendix B, Clause B1(a) &amp; (b)</t>
  </si>
  <si>
    <t>Site Condition Terrain Category Factor</t>
  </si>
  <si>
    <r>
      <t>V</t>
    </r>
    <r>
      <rPr>
        <vertAlign val="subscript"/>
        <sz val="10"/>
        <rFont val="Arial"/>
        <family val="2"/>
      </rPr>
      <t>50</t>
    </r>
  </si>
  <si>
    <r>
      <t>V</t>
    </r>
    <r>
      <rPr>
        <vertAlign val="subscript"/>
        <sz val="10"/>
        <rFont val="Arial"/>
        <family val="2"/>
      </rPr>
      <t>25</t>
    </r>
  </si>
  <si>
    <t>Regional Wind Speed (ULS)</t>
  </si>
  <si>
    <t>m/s</t>
  </si>
  <si>
    <t>kPa</t>
  </si>
  <si>
    <t>Regional Wind Speed (SLS)</t>
  </si>
  <si>
    <t xml:space="preserve">Design SLS Wind Pressures (F) </t>
  </si>
  <si>
    <t>F_ULS</t>
  </si>
  <si>
    <t>F_SLS</t>
  </si>
  <si>
    <t>Drop Down Lists:</t>
  </si>
  <si>
    <t>Name</t>
  </si>
  <si>
    <t>60mm dia. CHS x 2.8mm</t>
  </si>
  <si>
    <t>76mm dia. CHS x 3.05mm</t>
  </si>
  <si>
    <t>89mm dia. CHS x 3.55mm</t>
  </si>
  <si>
    <t>102mm dia. CHS x 4.1mm</t>
  </si>
  <si>
    <t>114mm dia. CHS x 4.6mm</t>
  </si>
  <si>
    <t>Sign Height</t>
  </si>
  <si>
    <t>Maximum Permiss. Area for Wind Zones</t>
  </si>
  <si>
    <t>[m]</t>
  </si>
  <si>
    <t>[m2]</t>
  </si>
  <si>
    <t>Wind Pressure - ULS (kPa)</t>
  </si>
  <si>
    <t>Wind Pressure - SLS (kPa)</t>
  </si>
  <si>
    <t>Column No.</t>
  </si>
  <si>
    <t>&lt;---Value to increase column number by</t>
  </si>
  <si>
    <t>Aluminium Poles - Max Permissable Area for Selected Height</t>
  </si>
  <si>
    <t>From Sheet "AluminiumPostData"</t>
  </si>
  <si>
    <t>Updated referencing calculations for pole selection for aluminium poles.</t>
  </si>
  <si>
    <t>Updated referencing calculations for foundation selction.</t>
  </si>
  <si>
    <t>Added wind pressure lookup table to call up the wind pressure used in the calcs.</t>
  </si>
  <si>
    <t>Updated height to centre of sign calcs for triangles and diamonds as was incorrect.</t>
  </si>
  <si>
    <t>Reference Data &amp; Indexing</t>
  </si>
  <si>
    <t>From AS/NZS 1170.2:2021 Table 3.1(B)</t>
  </si>
  <si>
    <t>Post Type</t>
  </si>
  <si>
    <t>&lt;-- finds first value in column above that exceeds the required effective area</t>
  </si>
  <si>
    <t>&lt;-- Reports pole size required for each wind zone</t>
  </si>
  <si>
    <t>Soil Conditions</t>
  </si>
  <si>
    <t>Unknown</t>
  </si>
  <si>
    <t>Cohesive - Su = 50kPa</t>
  </si>
  <si>
    <t>Cohesive - Su = 100kPa</t>
  </si>
  <si>
    <t>Un-weathered Rock - Su = 500kPa</t>
  </si>
  <si>
    <t>C1</t>
  </si>
  <si>
    <t>C2</t>
  </si>
  <si>
    <t>C3</t>
  </si>
  <si>
    <t>C4</t>
  </si>
  <si>
    <t>C5</t>
  </si>
  <si>
    <t>C6</t>
  </si>
  <si>
    <t>C7</t>
  </si>
  <si>
    <t>Pole Depth - 300 - Trial</t>
  </si>
  <si>
    <t>FxA</t>
  </si>
  <si>
    <t>FxA_rounded</t>
  </si>
  <si>
    <t>H</t>
  </si>
  <si>
    <t>H_rounded</t>
  </si>
  <si>
    <t>mm Diameter Foundation</t>
  </si>
  <si>
    <t>Table C1:</t>
  </si>
  <si>
    <t>Table C2:</t>
  </si>
  <si>
    <t>Table C3:</t>
  </si>
  <si>
    <t>Table C4:</t>
  </si>
  <si>
    <t>Table C5:</t>
  </si>
  <si>
    <t>Table C6:</t>
  </si>
  <si>
    <t>Table C7:</t>
  </si>
  <si>
    <t>Cohesionless - Φ = 30 degrees</t>
  </si>
  <si>
    <t>Cohesionless - Φ = 35 degrees</t>
  </si>
  <si>
    <t>Strong un-weathered rock (highly fractured) - Φ = 30 degrees</t>
  </si>
  <si>
    <t>C1 - Unknown</t>
  </si>
  <si>
    <t>C2 - Cohesive - Su = 50kPa</t>
  </si>
  <si>
    <t>C3 - Cohesive - Su = 100kPa</t>
  </si>
  <si>
    <t>C4 - Un-weathered Rock - Su = 500kPa</t>
  </si>
  <si>
    <r>
      <t xml:space="preserve">C5 - Cohesionless - </t>
    </r>
    <r>
      <rPr>
        <sz val="10"/>
        <rFont val="Calibri"/>
        <family val="2"/>
      </rPr>
      <t>Φ</t>
    </r>
    <r>
      <rPr>
        <sz val="10"/>
        <rFont val="Arial"/>
        <family val="2"/>
      </rPr>
      <t xml:space="preserve"> = 30 degrees</t>
    </r>
  </si>
  <si>
    <r>
      <t xml:space="preserve">C6 - Cohesionless - </t>
    </r>
    <r>
      <rPr>
        <sz val="10"/>
        <rFont val="Calibri"/>
        <family val="2"/>
      </rPr>
      <t>Φ</t>
    </r>
    <r>
      <rPr>
        <sz val="10"/>
        <rFont val="Arial"/>
        <family val="2"/>
      </rPr>
      <t xml:space="preserve"> = 35 degrees</t>
    </r>
  </si>
  <si>
    <t>C7 - Strong un-weathered rock (highly fractured) - Φ = 30 degrees</t>
  </si>
  <si>
    <t>Product Catalogue</t>
  </si>
  <si>
    <t>Type</t>
  </si>
  <si>
    <t>Diameter</t>
  </si>
  <si>
    <t>Steel</t>
  </si>
  <si>
    <t>mm</t>
  </si>
  <si>
    <t>Aluminium</t>
  </si>
  <si>
    <t>Max available pole length</t>
  </si>
  <si>
    <t>60mm dia. CHS x 2.9mm</t>
  </si>
  <si>
    <t>76mm dia. CHS x 3.2mm</t>
  </si>
  <si>
    <t>Steel Poles - Max Permissable Area for Selected Height</t>
  </si>
  <si>
    <t>Post To Use</t>
  </si>
  <si>
    <t>Steel Pole Option</t>
  </si>
  <si>
    <t>Aluminium Pole Option</t>
  </si>
  <si>
    <t>Steel CHS (250 MPa)</t>
  </si>
  <si>
    <t>Max Availiable Length from Supplier</t>
  </si>
  <si>
    <t>- Aluminium Poles</t>
  </si>
  <si>
    <t>- Steel Poles</t>
  </si>
  <si>
    <t>AND TO MEET WIND SPEED &amp; REGION REQUIREMENTS OF AS/NZS 1170.2:2021</t>
  </si>
  <si>
    <t>Wind Region</t>
  </si>
  <si>
    <t>Added steel pole selection</t>
  </si>
  <si>
    <t>Required Pole Lengths</t>
  </si>
  <si>
    <t>Wind Regions &amp; Terrain Details</t>
  </si>
  <si>
    <t>Remainder North &amp; South Islands</t>
  </si>
  <si>
    <t>Wellington &amp; Marlborough Sounds</t>
  </si>
  <si>
    <t>South Island Southern Tip &amp; Stewart Is</t>
  </si>
  <si>
    <t>Wind Region Details</t>
  </si>
  <si>
    <t>* Refer to NZTA P24, Table 7.1 minimum mounting heights.</t>
  </si>
  <si>
    <r>
      <t>m</t>
    </r>
    <r>
      <rPr>
        <b/>
        <vertAlign val="superscript"/>
        <sz val="10"/>
        <rFont val="Arial"/>
        <family val="2"/>
      </rPr>
      <t>2</t>
    </r>
  </si>
  <si>
    <t>Version 5.1 - 2024</t>
  </si>
  <si>
    <t>Updated branding of spreadsheet to ALL SIGNS SYSTEMS as requested by client.</t>
  </si>
  <si>
    <t>www.allsignsystems.nz</t>
  </si>
  <si>
    <t>PH 09 930 1258</t>
  </si>
  <si>
    <t xml:space="preserve">ALL SIGN SYSTEMS POST SELECTOR </t>
  </si>
  <si>
    <t>Notes:
●  Maximum sign panel area ≤ 4.7m3.
●  Site elevation   ≤500m.
●  Sign height   ≤5m.
●  Design ULS Wind pressures (F) based on Terrain Category 2, Importance Level of 1, 25 year design life and average recurrence interval of 50 year.
●  Foundation embedment depths are based on NZTA P24:2020 Standard, Tables C1 to C7 soils.
●  Foundation embedment depth given above assumes the post extends to within 100mm of the bottom of the foundation.
●  ALL SIGN SYSTEMS accepts no liability for any errors or omissions in this chart. Responsibility for selecting compliant sign supports rests with the user. Full sign post selection guidance is to be found in the NZTA P24:2020 Specification for Permanent Traffic Signs (for Small Signs).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</si>
</sst>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9" x14ac:knownFonts="1">
    <font>
      <sz val="10"/>
      <name val="Arial"/>
    </font>
    <font>
      <b/>
      <sz val="16"/>
      <name val="Arial"/>
      <family val="2"/>
    </font>
    <font>
      <b/>
      <sz val="10"/>
      <color indexed="9"/>
      <name val="Arial"/>
      <family val="2"/>
    </font>
    <font>
      <b/>
      <sz val="10"/>
      <name val="Arial"/>
      <family val="2"/>
    </font>
    <font>
      <b/>
      <sz val="12"/>
      <name val="Arial"/>
      <family val="2"/>
    </font>
    <font>
      <b/>
      <sz val="11"/>
      <color indexed="10"/>
      <name val="Arial"/>
      <family val="2"/>
    </font>
    <font>
      <b/>
      <sz val="11"/>
      <color indexed="12"/>
      <name val="Arial"/>
      <family val="2"/>
    </font>
    <font>
      <b/>
      <sz val="10"/>
      <color indexed="57"/>
      <name val="Arial"/>
      <family val="2"/>
    </font>
    <font>
      <sz val="11"/>
      <name val="Arial"/>
      <family val="2"/>
    </font>
    <font>
      <b/>
      <sz val="10"/>
      <color indexed="10"/>
      <name val="Arial"/>
      <family val="2"/>
    </font>
    <font>
      <sz val="10"/>
      <name val="Arial"/>
      <family val="2"/>
    </font>
    <font>
      <b/>
      <sz val="11"/>
      <name val="Arial"/>
      <family val="2"/>
    </font>
    <font>
      <b/>
      <sz val="11"/>
      <color indexed="57"/>
      <name val="Arial"/>
      <family val="2"/>
    </font>
    <font>
      <b/>
      <sz val="10"/>
      <color indexed="12"/>
      <name val="Arial"/>
      <family val="2"/>
    </font>
    <font>
      <b/>
      <sz val="11"/>
      <color indexed="58"/>
      <name val="Arial"/>
      <family val="2"/>
    </font>
    <font>
      <b/>
      <i/>
      <sz val="10"/>
      <name val="Arial"/>
      <family val="2"/>
    </font>
    <font>
      <b/>
      <sz val="8"/>
      <color indexed="12"/>
      <name val="Arial"/>
      <family val="2"/>
    </font>
    <font>
      <b/>
      <vertAlign val="superscript"/>
      <sz val="11"/>
      <name val="Arial"/>
      <family val="2"/>
    </font>
    <font>
      <i/>
      <sz val="10"/>
      <name val="Arial"/>
      <family val="2"/>
    </font>
    <font>
      <u/>
      <sz val="10"/>
      <color indexed="12"/>
      <name val="Arial"/>
      <family val="2"/>
    </font>
    <font>
      <i/>
      <sz val="9"/>
      <name val="Arial"/>
      <family val="2"/>
    </font>
    <font>
      <sz val="9"/>
      <name val="Arial"/>
      <family val="2"/>
    </font>
    <font>
      <sz val="10"/>
      <color indexed="9"/>
      <name val="Arial"/>
      <family val="2"/>
    </font>
    <font>
      <b/>
      <sz val="10"/>
      <color indexed="8"/>
      <name val="Arial"/>
      <family val="2"/>
    </font>
    <font>
      <b/>
      <sz val="10"/>
      <color rgb="FFFF0000"/>
      <name val="Arial"/>
      <family val="2"/>
    </font>
    <font>
      <sz val="9"/>
      <color indexed="81"/>
      <name val="Tahoma"/>
      <family val="2"/>
    </font>
    <font>
      <b/>
      <sz val="9"/>
      <color indexed="81"/>
      <name val="Tahoma"/>
      <family val="2"/>
    </font>
    <font>
      <vertAlign val="subscript"/>
      <sz val="10"/>
      <name val="Arial"/>
      <family val="2"/>
    </font>
    <font>
      <b/>
      <sz val="8"/>
      <color rgb="FF0000FF"/>
      <name val="Arial"/>
      <family val="2"/>
    </font>
    <font>
      <b/>
      <sz val="10"/>
      <color rgb="FF0000FF"/>
      <name val="Arial"/>
      <family val="2"/>
    </font>
    <font>
      <b/>
      <i/>
      <sz val="10"/>
      <color theme="0" tint="-0.499984740745262"/>
      <name val="Arial"/>
      <family val="2"/>
    </font>
    <font>
      <sz val="10"/>
      <color indexed="12"/>
      <name val="Arial"/>
      <family val="2"/>
    </font>
    <font>
      <sz val="10"/>
      <color indexed="10"/>
      <name val="Arial"/>
      <family val="2"/>
    </font>
    <font>
      <sz val="11"/>
      <color indexed="58"/>
      <name val="Arial"/>
      <family val="2"/>
    </font>
    <font>
      <sz val="10"/>
      <name val="Calibri"/>
      <family val="2"/>
    </font>
    <font>
      <b/>
      <sz val="12"/>
      <color rgb="FF0000FF"/>
      <name val="Arial"/>
      <family val="2"/>
    </font>
    <font>
      <sz val="10"/>
      <color rgb="FFFF0000"/>
      <name val="Arial"/>
      <family val="2"/>
    </font>
    <font>
      <b/>
      <sz val="9"/>
      <name val="Arial"/>
      <family val="2"/>
    </font>
    <font>
      <b/>
      <vertAlign val="superscript"/>
      <sz val="10"/>
      <name val="Arial"/>
      <family val="2"/>
    </font>
  </fonts>
  <fills count="10">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206">
    <xf numFmtId="0" fontId="0" fillId="0" borderId="0" xfId="0"/>
    <xf numFmtId="0" fontId="10" fillId="0" borderId="0" xfId="0" applyFont="1"/>
    <xf numFmtId="0" fontId="3" fillId="0" borderId="0" xfId="0" applyFont="1"/>
    <xf numFmtId="0" fontId="4" fillId="0" borderId="0" xfId="0" applyFont="1"/>
    <xf numFmtId="2" fontId="0" fillId="0" borderId="6" xfId="0" applyNumberFormat="1" applyBorder="1" applyAlignment="1">
      <alignment horizontal="center"/>
    </xf>
    <xf numFmtId="165" fontId="0" fillId="0" borderId="7" xfId="0" applyNumberFormat="1" applyBorder="1" applyAlignment="1">
      <alignment horizontal="center"/>
    </xf>
    <xf numFmtId="165" fontId="0" fillId="0" borderId="8" xfId="0" applyNumberFormat="1" applyBorder="1" applyAlignment="1">
      <alignment horizontal="center"/>
    </xf>
    <xf numFmtId="165" fontId="3" fillId="5" borderId="9" xfId="0" applyNumberFormat="1" applyFont="1" applyFill="1" applyBorder="1" applyAlignment="1">
      <alignment horizontal="center"/>
    </xf>
    <xf numFmtId="0" fontId="3" fillId="5" borderId="6" xfId="0" applyFont="1" applyFill="1" applyBorder="1" applyAlignment="1">
      <alignment wrapText="1"/>
    </xf>
    <xf numFmtId="0" fontId="3" fillId="5" borderId="8" xfId="0" applyFont="1" applyFill="1" applyBorder="1" applyAlignment="1">
      <alignment wrapText="1"/>
    </xf>
    <xf numFmtId="0" fontId="19" fillId="0" borderId="0" xfId="1" applyBorder="1" applyAlignment="1" applyProtection="1">
      <alignment vertical="center"/>
    </xf>
    <xf numFmtId="0" fontId="10" fillId="0" borderId="0" xfId="0" applyFont="1" applyAlignment="1">
      <alignment vertical="center"/>
    </xf>
    <xf numFmtId="0" fontId="3" fillId="0" borderId="0" xfId="0" applyFont="1" applyAlignment="1">
      <alignment vertical="center"/>
    </xf>
    <xf numFmtId="164" fontId="3" fillId="7" borderId="1" xfId="0" applyNumberFormat="1" applyFont="1" applyFill="1" applyBorder="1" applyAlignment="1" applyProtection="1">
      <alignment horizontal="center" vertical="center"/>
      <protection locked="0"/>
    </xf>
    <xf numFmtId="164" fontId="9" fillId="2" borderId="1" xfId="0" applyNumberFormat="1" applyFont="1" applyFill="1" applyBorder="1" applyAlignment="1" applyProtection="1">
      <alignment horizontal="center" vertical="center"/>
      <protection locked="0"/>
    </xf>
    <xf numFmtId="164" fontId="24" fillId="7" borderId="1"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1" fontId="3" fillId="2" borderId="1" xfId="0" applyNumberFormat="1" applyFont="1" applyFill="1" applyBorder="1" applyAlignment="1" applyProtection="1">
      <alignment horizontal="center" vertical="center"/>
      <protection locked="0"/>
    </xf>
    <xf numFmtId="1" fontId="9" fillId="2" borderId="27" xfId="0" applyNumberFormat="1" applyFont="1" applyFill="1" applyBorder="1" applyAlignment="1" applyProtection="1">
      <alignment horizontal="center" vertical="center"/>
      <protection locked="0"/>
    </xf>
    <xf numFmtId="0" fontId="3" fillId="0" borderId="0" xfId="0" applyFont="1" applyAlignment="1">
      <alignment wrapText="1"/>
    </xf>
    <xf numFmtId="0" fontId="10" fillId="0" borderId="0" xfId="0" applyFont="1" applyAlignment="1">
      <alignment wrapText="1"/>
    </xf>
    <xf numFmtId="0" fontId="0" fillId="0" borderId="0" xfId="0" applyAlignment="1">
      <alignment wrapText="1"/>
    </xf>
    <xf numFmtId="165" fontId="10" fillId="0" borderId="0" xfId="0" applyNumberFormat="1" applyFont="1" applyAlignment="1">
      <alignment horizontal="center" vertical="center"/>
    </xf>
    <xf numFmtId="2" fontId="10" fillId="9" borderId="0" xfId="0" applyNumberFormat="1" applyFont="1" applyFill="1" applyAlignment="1">
      <alignment vertical="center"/>
    </xf>
    <xf numFmtId="2" fontId="10" fillId="0" borderId="0" xfId="0" applyNumberFormat="1" applyFont="1" applyAlignment="1">
      <alignment vertical="center"/>
    </xf>
    <xf numFmtId="0" fontId="3" fillId="0" borderId="0" xfId="0" applyFont="1" applyAlignment="1">
      <alignment horizontal="right" vertical="center"/>
    </xf>
    <xf numFmtId="0" fontId="10" fillId="0" borderId="0" xfId="0" applyFont="1" applyAlignment="1">
      <alignment horizontal="right" vertical="center"/>
    </xf>
    <xf numFmtId="49" fontId="10" fillId="0" borderId="0" xfId="0" applyNumberFormat="1" applyFont="1" applyAlignment="1">
      <alignment horizontal="left" vertical="center"/>
    </xf>
    <xf numFmtId="0" fontId="35" fillId="0" borderId="0" xfId="0" applyFont="1"/>
    <xf numFmtId="165" fontId="0" fillId="0" borderId="0" xfId="0" applyNumberFormat="1"/>
    <xf numFmtId="0" fontId="0" fillId="0" borderId="31" xfId="0" applyBorder="1"/>
    <xf numFmtId="165" fontId="0" fillId="0" borderId="31" xfId="0" applyNumberFormat="1" applyBorder="1"/>
    <xf numFmtId="165" fontId="0" fillId="0" borderId="32" xfId="0" applyNumberFormat="1" applyBorder="1"/>
    <xf numFmtId="165" fontId="0" fillId="0" borderId="33" xfId="0" applyNumberFormat="1" applyBorder="1"/>
    <xf numFmtId="2" fontId="0" fillId="0" borderId="31" xfId="0" applyNumberFormat="1" applyBorder="1"/>
    <xf numFmtId="165" fontId="0" fillId="0" borderId="6" xfId="0" applyNumberFormat="1" applyBorder="1"/>
    <xf numFmtId="165" fontId="0" fillId="0" borderId="7" xfId="0" applyNumberFormat="1" applyBorder="1"/>
    <xf numFmtId="165" fontId="0" fillId="0" borderId="8" xfId="0" applyNumberFormat="1" applyBorder="1"/>
    <xf numFmtId="165" fontId="10" fillId="0" borderId="0" xfId="0" applyNumberFormat="1" applyFont="1"/>
    <xf numFmtId="0" fontId="0" fillId="9" borderId="0" xfId="0" applyFill="1"/>
    <xf numFmtId="164" fontId="3" fillId="7" borderId="21" xfId="0" applyNumberFormat="1" applyFont="1" applyFill="1" applyBorder="1" applyAlignment="1" applyProtection="1">
      <alignment horizontal="center" vertical="center" wrapText="1"/>
      <protection locked="0"/>
    </xf>
    <xf numFmtId="164" fontId="3" fillId="7" borderId="1" xfId="0" applyNumberFormat="1" applyFont="1" applyFill="1" applyBorder="1" applyAlignment="1" applyProtection="1">
      <alignment horizontal="center" vertical="center" wrapText="1"/>
      <protection locked="0"/>
    </xf>
    <xf numFmtId="0" fontId="0" fillId="0" borderId="0" xfId="0" applyAlignment="1">
      <alignment vertical="center"/>
    </xf>
    <xf numFmtId="0" fontId="2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horizontal="left" vertical="center"/>
    </xf>
    <xf numFmtId="0" fontId="31" fillId="0" borderId="1" xfId="0" applyFont="1" applyBorder="1" applyAlignment="1">
      <alignment horizontal="center" vertical="center"/>
    </xf>
    <xf numFmtId="2" fontId="10" fillId="0" borderId="1" xfId="0" applyNumberFormat="1" applyFont="1" applyBorder="1" applyAlignment="1">
      <alignment horizontal="center" vertical="center"/>
    </xf>
    <xf numFmtId="0" fontId="11" fillId="0" borderId="0" xfId="0" applyFont="1" applyAlignment="1">
      <alignment horizontal="right" vertical="center"/>
    </xf>
    <xf numFmtId="49" fontId="3" fillId="0" borderId="0" xfId="0" applyNumberFormat="1" applyFont="1" applyAlignment="1">
      <alignment horizontal="center" vertical="center"/>
    </xf>
    <xf numFmtId="0" fontId="31" fillId="0" borderId="1" xfId="0" quotePrefix="1" applyFont="1" applyBorder="1" applyAlignment="1">
      <alignment horizontal="center" vertical="center"/>
    </xf>
    <xf numFmtId="49" fontId="10" fillId="0" borderId="0" xfId="0" applyNumberFormat="1" applyFont="1" applyAlignment="1">
      <alignment horizontal="right" vertical="center"/>
    </xf>
    <xf numFmtId="0" fontId="7" fillId="0" borderId="0" xfId="0" applyFont="1" applyAlignment="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23" fillId="0" borderId="0" xfId="0" applyFont="1" applyAlignment="1">
      <alignment horizontal="right" vertical="center"/>
    </xf>
    <xf numFmtId="0" fontId="28" fillId="0" borderId="17" xfId="0" applyFont="1" applyBorder="1" applyAlignment="1">
      <alignment horizontal="center" vertical="center"/>
    </xf>
    <xf numFmtId="0" fontId="3" fillId="0" borderId="4" xfId="0" applyFont="1" applyBorder="1" applyAlignment="1">
      <alignment horizontal="center" vertical="center" wrapText="1"/>
    </xf>
    <xf numFmtId="0" fontId="16" fillId="0" borderId="0" xfId="0" applyFont="1" applyAlignment="1">
      <alignment horizontal="center" vertical="center"/>
    </xf>
    <xf numFmtId="1" fontId="32" fillId="2" borderId="1" xfId="0" applyNumberFormat="1" applyFont="1" applyFill="1" applyBorder="1" applyAlignment="1">
      <alignment horizontal="center" vertical="center"/>
    </xf>
    <xf numFmtId="2" fontId="33" fillId="3" borderId="1" xfId="0" applyNumberFormat="1" applyFont="1" applyFill="1" applyBorder="1" applyAlignment="1">
      <alignment horizontal="center" vertical="center"/>
    </xf>
    <xf numFmtId="0" fontId="7" fillId="0" borderId="0" xfId="0" applyFont="1" applyAlignment="1">
      <alignment horizontal="right" vertical="center"/>
    </xf>
    <xf numFmtId="0" fontId="12" fillId="0" borderId="0" xfId="0" applyFont="1" applyAlignment="1">
      <alignment vertical="center"/>
    </xf>
    <xf numFmtId="164" fontId="3" fillId="7" borderId="1" xfId="0" applyNumberFormat="1" applyFont="1" applyFill="1" applyBorder="1" applyAlignment="1">
      <alignment horizontal="center" vertical="center"/>
    </xf>
    <xf numFmtId="0" fontId="8" fillId="0" borderId="0" xfId="0" applyFont="1" applyAlignment="1">
      <alignment horizontal="right" vertical="center"/>
    </xf>
    <xf numFmtId="2" fontId="14" fillId="3"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2" fontId="11" fillId="0" borderId="0" xfId="0" applyNumberFormat="1" applyFont="1" applyAlignment="1">
      <alignment horizontal="center" vertical="center"/>
    </xf>
    <xf numFmtId="0" fontId="22" fillId="0" borderId="0" xfId="0" applyFont="1" applyAlignment="1">
      <alignment vertical="center"/>
    </xf>
    <xf numFmtId="0" fontId="11" fillId="0" borderId="0" xfId="0" applyFont="1" applyAlignment="1">
      <alignment vertical="center"/>
    </xf>
    <xf numFmtId="164" fontId="9" fillId="2" borderId="24" xfId="0" applyNumberFormat="1" applyFont="1" applyFill="1" applyBorder="1" applyAlignment="1">
      <alignment horizontal="center" vertical="center"/>
    </xf>
    <xf numFmtId="0" fontId="3" fillId="0" borderId="18" xfId="0" applyFont="1" applyBorder="1" applyAlignment="1">
      <alignment vertical="center" textRotation="90"/>
    </xf>
    <xf numFmtId="0" fontId="7" fillId="8" borderId="19" xfId="0" applyFont="1" applyFill="1" applyBorder="1" applyAlignment="1">
      <alignment horizontal="right" vertical="center"/>
    </xf>
    <xf numFmtId="0" fontId="0" fillId="8" borderId="20" xfId="0" applyFill="1" applyBorder="1" applyAlignment="1">
      <alignment vertical="center"/>
    </xf>
    <xf numFmtId="0" fontId="8" fillId="8" borderId="17" xfId="0" applyFont="1" applyFill="1" applyBorder="1" applyAlignment="1">
      <alignment horizontal="righ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xf>
    <xf numFmtId="0" fontId="7" fillId="8" borderId="17" xfId="0" applyFont="1" applyFill="1" applyBorder="1" applyAlignment="1">
      <alignment horizontal="right" vertical="center"/>
    </xf>
    <xf numFmtId="0" fontId="0" fillId="8" borderId="17" xfId="0" applyFill="1" applyBorder="1" applyAlignment="1">
      <alignment horizontal="right" vertical="center"/>
    </xf>
    <xf numFmtId="0" fontId="6" fillId="8" borderId="0" xfId="0" applyFont="1" applyFill="1" applyAlignment="1">
      <alignment horizontal="center" vertical="center"/>
    </xf>
    <xf numFmtId="0" fontId="6" fillId="8" borderId="18" xfId="0" applyFont="1" applyFill="1" applyBorder="1" applyAlignment="1">
      <alignment horizontal="center" vertical="center"/>
    </xf>
    <xf numFmtId="0" fontId="11" fillId="8" borderId="17" xfId="0" applyFont="1" applyFill="1" applyBorder="1" applyAlignment="1">
      <alignment horizontal="right" vertical="center"/>
    </xf>
    <xf numFmtId="2" fontId="11" fillId="8" borderId="0" xfId="0" applyNumberFormat="1" applyFont="1" applyFill="1" applyAlignment="1">
      <alignment horizontal="center" vertical="center"/>
    </xf>
    <xf numFmtId="0" fontId="11" fillId="8" borderId="18" xfId="0" applyFont="1" applyFill="1" applyBorder="1" applyAlignment="1">
      <alignment horizontal="left" vertical="center"/>
    </xf>
    <xf numFmtId="0" fontId="0" fillId="8" borderId="0" xfId="0" applyFill="1" applyAlignment="1">
      <alignment vertical="center"/>
    </xf>
    <xf numFmtId="0" fontId="0" fillId="8" borderId="18" xfId="0" applyFill="1" applyBorder="1" applyAlignment="1">
      <alignment vertical="center"/>
    </xf>
    <xf numFmtId="164" fontId="10" fillId="0" borderId="0" xfId="0" applyNumberFormat="1" applyFont="1" applyAlignment="1">
      <alignment horizontal="center" vertical="center"/>
    </xf>
    <xf numFmtId="0" fontId="11" fillId="8" borderId="21" xfId="0" applyFont="1" applyFill="1" applyBorder="1" applyAlignment="1">
      <alignment horizontal="right" vertical="center"/>
    </xf>
    <xf numFmtId="2" fontId="11" fillId="8" borderId="22" xfId="0" applyNumberFormat="1" applyFont="1" applyFill="1" applyBorder="1" applyAlignment="1">
      <alignment horizontal="center" vertical="center"/>
    </xf>
    <xf numFmtId="0" fontId="11" fillId="8" borderId="23" xfId="0" applyFont="1" applyFill="1" applyBorder="1" applyAlignment="1">
      <alignment vertical="center"/>
    </xf>
    <xf numFmtId="164" fontId="0" fillId="0" borderId="0" xfId="0" applyNumberFormat="1" applyAlignment="1">
      <alignment vertical="center"/>
    </xf>
    <xf numFmtId="2" fontId="0" fillId="0" borderId="0" xfId="0" applyNumberFormat="1" applyAlignment="1">
      <alignment vertical="center"/>
    </xf>
    <xf numFmtId="0" fontId="32" fillId="6" borderId="0" xfId="0" applyFont="1" applyFill="1" applyAlignment="1">
      <alignment horizontal="center" vertical="center"/>
    </xf>
    <xf numFmtId="2" fontId="36" fillId="9" borderId="0" xfId="0" applyNumberFormat="1" applyFont="1" applyFill="1" applyAlignment="1">
      <alignment vertical="center"/>
    </xf>
    <xf numFmtId="2" fontId="11" fillId="0" borderId="25" xfId="0" applyNumberFormat="1" applyFont="1"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165" fontId="0" fillId="0" borderId="0" xfId="0" applyNumberFormat="1" applyAlignment="1">
      <alignment vertical="center"/>
    </xf>
    <xf numFmtId="1" fontId="0" fillId="0" borderId="0" xfId="0" applyNumberFormat="1" applyAlignment="1">
      <alignment vertical="center"/>
    </xf>
    <xf numFmtId="1" fontId="9" fillId="2" borderId="1" xfId="0" applyNumberFormat="1" applyFont="1" applyFill="1" applyBorder="1" applyAlignment="1">
      <alignment horizontal="center" vertical="center"/>
    </xf>
    <xf numFmtId="1" fontId="9" fillId="0" borderId="0" xfId="0" applyNumberFormat="1" applyFont="1" applyAlignment="1">
      <alignment horizontal="center" vertical="center"/>
    </xf>
    <xf numFmtId="0" fontId="7" fillId="0" borderId="3" xfId="0" applyFont="1" applyBorder="1" applyAlignment="1">
      <alignment horizontal="right" vertical="center"/>
    </xf>
    <xf numFmtId="0" fontId="0" fillId="0" borderId="3" xfId="0" applyBorder="1" applyAlignment="1">
      <alignment vertical="center"/>
    </xf>
    <xf numFmtId="0" fontId="16" fillId="0" borderId="3" xfId="0" applyFont="1" applyBorder="1" applyAlignment="1">
      <alignment horizontal="center" vertical="center"/>
    </xf>
    <xf numFmtId="164" fontId="3" fillId="7"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xf>
    <xf numFmtId="2" fontId="3" fillId="7" borderId="1" xfId="0" applyNumberFormat="1" applyFont="1" applyFill="1" applyBorder="1" applyAlignment="1">
      <alignment horizontal="center" vertical="center"/>
    </xf>
    <xf numFmtId="0" fontId="13" fillId="0" borderId="0" xfId="0" applyFont="1" applyAlignment="1">
      <alignment vertical="center"/>
    </xf>
    <xf numFmtId="0" fontId="21" fillId="0" borderId="0" xfId="0" applyFont="1" applyAlignment="1">
      <alignment vertical="center"/>
    </xf>
    <xf numFmtId="0" fontId="11" fillId="4" borderId="5" xfId="0" applyFont="1" applyFill="1" applyBorder="1" applyAlignment="1">
      <alignment horizontal="center" vertical="center" wrapText="1"/>
    </xf>
    <xf numFmtId="2" fontId="11" fillId="4" borderId="2" xfId="0" applyNumberFormat="1" applyFont="1" applyFill="1" applyBorder="1" applyAlignment="1">
      <alignment horizontal="center" vertical="center" wrapText="1"/>
    </xf>
    <xf numFmtId="0" fontId="11" fillId="4" borderId="5" xfId="0" applyFont="1" applyFill="1" applyBorder="1" applyAlignment="1">
      <alignment horizontal="center" vertical="center"/>
    </xf>
    <xf numFmtId="0" fontId="37" fillId="0" borderId="0" xfId="0" applyFont="1" applyAlignment="1">
      <alignment vertical="center"/>
    </xf>
    <xf numFmtId="2" fontId="11" fillId="4" borderId="10" xfId="0" applyNumberFormat="1" applyFont="1" applyFill="1" applyBorder="1" applyAlignment="1">
      <alignment horizontal="center" vertical="center" wrapText="1"/>
    </xf>
    <xf numFmtId="0" fontId="21" fillId="0" borderId="0" xfId="0" quotePrefix="1" applyFont="1" applyAlignment="1">
      <alignment vertical="center"/>
    </xf>
    <xf numFmtId="0" fontId="15" fillId="0" borderId="28" xfId="0" applyFont="1" applyBorder="1" applyAlignment="1">
      <alignment vertical="center" wrapText="1"/>
    </xf>
    <xf numFmtId="2" fontId="5" fillId="3" borderId="4" xfId="0" applyNumberFormat="1" applyFont="1" applyFill="1" applyBorder="1" applyAlignment="1">
      <alignment horizontal="center" vertical="center"/>
    </xf>
    <xf numFmtId="2" fontId="21" fillId="0" borderId="0" xfId="0" applyNumberFormat="1" applyFont="1" applyAlignment="1">
      <alignment vertical="center"/>
    </xf>
    <xf numFmtId="164" fontId="5" fillId="3" borderId="4" xfId="0" applyNumberFormat="1" applyFont="1" applyFill="1"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1" xfId="0" applyBorder="1" applyAlignment="1">
      <alignment vertical="center"/>
    </xf>
    <xf numFmtId="0" fontId="0" fillId="0" borderId="37" xfId="0" applyBorder="1" applyAlignment="1">
      <alignment vertical="center"/>
    </xf>
    <xf numFmtId="0" fontId="1" fillId="0" borderId="0" xfId="0" applyFont="1" applyAlignment="1">
      <alignment horizontal="left" vertical="center"/>
    </xf>
    <xf numFmtId="49" fontId="2" fillId="0" borderId="0" xfId="0" applyNumberFormat="1" applyFont="1" applyAlignment="1">
      <alignment horizontal="center" vertical="center"/>
    </xf>
    <xf numFmtId="49" fontId="3" fillId="0" borderId="37" xfId="0" applyNumberFormat="1" applyFont="1" applyBorder="1" applyAlignment="1">
      <alignment horizontal="center" vertical="center"/>
    </xf>
    <xf numFmtId="0" fontId="4" fillId="0" borderId="0" xfId="0" applyFont="1" applyAlignment="1">
      <alignment horizontal="left" vertical="center"/>
    </xf>
    <xf numFmtId="0" fontId="7" fillId="0" borderId="37" xfId="0" applyFont="1" applyBorder="1" applyAlignment="1">
      <alignment vertical="center"/>
    </xf>
    <xf numFmtId="0" fontId="8" fillId="0" borderId="31" xfId="0" applyFont="1" applyBorder="1" applyAlignment="1">
      <alignment horizontal="center" vertical="center"/>
    </xf>
    <xf numFmtId="0" fontId="0" fillId="0" borderId="31" xfId="0" applyBorder="1" applyAlignment="1">
      <alignment horizontal="center" vertical="center"/>
    </xf>
    <xf numFmtId="0" fontId="3" fillId="0" borderId="0" xfId="0" applyFont="1" applyAlignment="1">
      <alignment horizontal="left" vertical="center"/>
    </xf>
    <xf numFmtId="0" fontId="8" fillId="0" borderId="37" xfId="0" applyFont="1" applyBorder="1" applyAlignment="1">
      <alignment horizontal="center" vertical="center"/>
    </xf>
    <xf numFmtId="0" fontId="0" fillId="0" borderId="37" xfId="0" applyBorder="1" applyAlignment="1">
      <alignment horizontal="center" vertical="center"/>
    </xf>
    <xf numFmtId="0" fontId="12" fillId="0" borderId="37" xfId="0" applyFont="1" applyBorder="1" applyAlignment="1">
      <alignment vertical="center"/>
    </xf>
    <xf numFmtId="0" fontId="10" fillId="0" borderId="37" xfId="0" applyFont="1" applyBorder="1" applyAlignment="1">
      <alignment vertical="center"/>
    </xf>
    <xf numFmtId="0" fontId="13" fillId="0" borderId="37" xfId="0" applyFont="1" applyBorder="1" applyAlignment="1">
      <alignment vertical="center" wrapText="1"/>
    </xf>
    <xf numFmtId="0" fontId="22" fillId="0" borderId="37" xfId="0" applyFont="1" applyBorder="1" applyAlignment="1">
      <alignment vertical="center"/>
    </xf>
    <xf numFmtId="0" fontId="29" fillId="0" borderId="0" xfId="0" applyFont="1" applyAlignment="1">
      <alignment horizontal="center" vertical="center" wrapText="1"/>
    </xf>
    <xf numFmtId="0" fontId="14" fillId="0" borderId="0" xfId="0" applyFont="1" applyAlignment="1">
      <alignment horizontal="center" vertical="center"/>
    </xf>
    <xf numFmtId="0" fontId="11" fillId="0" borderId="0" xfId="0" applyFont="1" applyAlignment="1">
      <alignment horizontal="center" vertical="center"/>
    </xf>
    <xf numFmtId="164" fontId="30" fillId="0" borderId="0" xfId="0" applyNumberFormat="1" applyFont="1" applyAlignment="1">
      <alignment horizontal="left" vertical="center"/>
    </xf>
    <xf numFmtId="0" fontId="11" fillId="0" borderId="37" xfId="0" applyFont="1" applyBorder="1" applyAlignment="1">
      <alignment vertical="center"/>
    </xf>
    <xf numFmtId="1" fontId="9" fillId="0" borderId="0" xfId="0" applyNumberFormat="1" applyFont="1" applyAlignment="1">
      <alignment horizontal="right" vertical="center"/>
    </xf>
    <xf numFmtId="0" fontId="21" fillId="0" borderId="37" xfId="0" applyFont="1" applyBorder="1" applyAlignment="1">
      <alignment vertical="center"/>
    </xf>
    <xf numFmtId="0" fontId="21" fillId="0" borderId="0" xfId="0" applyFont="1" applyAlignment="1">
      <alignment horizontal="right" vertical="center"/>
    </xf>
    <xf numFmtId="0" fontId="20" fillId="0" borderId="0" xfId="0" applyFont="1" applyAlignment="1">
      <alignment vertical="center" wrapText="1"/>
    </xf>
    <xf numFmtId="0" fontId="15" fillId="0" borderId="0" xfId="0" applyFont="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11" fillId="3" borderId="4" xfId="0" applyFont="1" applyFill="1" applyBorder="1" applyAlignment="1">
      <alignment horizontal="center" vertical="center" wrapText="1"/>
    </xf>
    <xf numFmtId="0" fontId="0" fillId="0" borderId="21" xfId="0" applyBorder="1" applyAlignment="1">
      <alignment horizontal="right" vertical="center"/>
    </xf>
    <xf numFmtId="0" fontId="0" fillId="0" borderId="23" xfId="0" applyBorder="1" applyAlignment="1">
      <alignment vertical="center"/>
    </xf>
    <xf numFmtId="0" fontId="11" fillId="0" borderId="18" xfId="0" applyFont="1" applyBorder="1" applyAlignment="1">
      <alignment horizontal="left" vertical="center"/>
    </xf>
    <xf numFmtId="0" fontId="7" fillId="0" borderId="17" xfId="0" applyFont="1" applyBorder="1" applyAlignment="1">
      <alignment horizontal="right" vertical="center"/>
    </xf>
    <xf numFmtId="0" fontId="6" fillId="0" borderId="18" xfId="0" applyFont="1" applyBorder="1" applyAlignment="1">
      <alignment horizontal="center" vertical="center"/>
    </xf>
    <xf numFmtId="0" fontId="11" fillId="0" borderId="17" xfId="0" applyFont="1" applyBorder="1" applyAlignment="1">
      <alignment horizontal="right" vertical="center"/>
    </xf>
    <xf numFmtId="0" fontId="0" fillId="0" borderId="17" xfId="0" applyBorder="1" applyAlignment="1">
      <alignment horizontal="right" vertical="center"/>
    </xf>
    <xf numFmtId="0" fontId="3" fillId="0" borderId="18" xfId="0" applyFont="1" applyBorder="1" applyAlignment="1">
      <alignment vertical="center"/>
    </xf>
    <xf numFmtId="0" fontId="7" fillId="0" borderId="26" xfId="0" applyFont="1" applyBorder="1" applyAlignment="1">
      <alignment horizontal="right" vertical="center"/>
    </xf>
    <xf numFmtId="0" fontId="8" fillId="0" borderId="17" xfId="0" applyFont="1" applyBorder="1" applyAlignment="1">
      <alignment horizontal="right" vertical="center"/>
    </xf>
    <xf numFmtId="0" fontId="3" fillId="0" borderId="18" xfId="0" applyFont="1" applyBorder="1" applyAlignment="1">
      <alignment horizontal="center" vertical="center"/>
    </xf>
    <xf numFmtId="0" fontId="28" fillId="0" borderId="18" xfId="0" applyFont="1" applyBorder="1" applyAlignment="1">
      <alignment horizontal="center" vertical="center"/>
    </xf>
    <xf numFmtId="0" fontId="7" fillId="0" borderId="19" xfId="0" applyFont="1" applyBorder="1" applyAlignment="1">
      <alignment horizontal="right" vertical="center"/>
    </xf>
    <xf numFmtId="0" fontId="16" fillId="0" borderId="20" xfId="0" applyFont="1" applyBorder="1" applyAlignment="1">
      <alignment horizontal="center" vertical="center"/>
    </xf>
    <xf numFmtId="0" fontId="18" fillId="0" borderId="21" xfId="0" applyFont="1" applyBorder="1" applyAlignment="1">
      <alignment vertical="center"/>
    </xf>
    <xf numFmtId="0" fontId="18" fillId="0" borderId="22" xfId="0" applyFont="1" applyBorder="1" applyAlignment="1">
      <alignment vertical="center"/>
    </xf>
    <xf numFmtId="0" fontId="10" fillId="0" borderId="18" xfId="0" applyFont="1" applyBorder="1" applyAlignment="1">
      <alignment vertical="center"/>
    </xf>
    <xf numFmtId="0" fontId="3" fillId="0" borderId="18" xfId="0"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16" fillId="0" borderId="18" xfId="0" applyFont="1" applyBorder="1" applyAlignment="1">
      <alignment horizontal="center" vertical="center"/>
    </xf>
    <xf numFmtId="0" fontId="3" fillId="0" borderId="19" xfId="0" applyFont="1" applyBorder="1" applyAlignment="1">
      <alignment vertical="center"/>
    </xf>
    <xf numFmtId="0" fontId="10" fillId="0" borderId="3" xfId="0" applyFont="1" applyBorder="1" applyAlignment="1">
      <alignment vertical="center"/>
    </xf>
    <xf numFmtId="0" fontId="0" fillId="0" borderId="20" xfId="0" applyBorder="1" applyAlignment="1">
      <alignment vertical="center"/>
    </xf>
    <xf numFmtId="0" fontId="3" fillId="0" borderId="17" xfId="0" applyFont="1" applyBorder="1" applyAlignment="1">
      <alignment vertical="center"/>
    </xf>
    <xf numFmtId="0" fontId="7" fillId="0" borderId="21" xfId="0" applyFont="1" applyBorder="1" applyAlignment="1">
      <alignment horizontal="right" vertical="center"/>
    </xf>
    <xf numFmtId="1" fontId="9" fillId="0" borderId="22" xfId="0" applyNumberFormat="1" applyFont="1" applyBorder="1" applyAlignment="1">
      <alignment horizontal="center" vertical="center"/>
    </xf>
    <xf numFmtId="0" fontId="13" fillId="0" borderId="23" xfId="0" applyFont="1" applyBorder="1" applyAlignment="1">
      <alignment vertical="center"/>
    </xf>
    <xf numFmtId="2" fontId="3" fillId="0" borderId="1" xfId="0" applyNumberFormat="1" applyFont="1" applyBorder="1" applyAlignment="1">
      <alignment horizontal="center" vertical="center" wrapText="1"/>
    </xf>
    <xf numFmtId="0" fontId="18" fillId="0" borderId="19" xfId="0" applyFont="1" applyBorder="1" applyAlignment="1">
      <alignment vertical="center"/>
    </xf>
    <xf numFmtId="0" fontId="19" fillId="0" borderId="0" xfId="1" applyBorder="1" applyAlignment="1" applyProtection="1"/>
    <xf numFmtId="0" fontId="15" fillId="0" borderId="0" xfId="0" applyFont="1" applyAlignment="1">
      <alignment horizontal="center" vertical="center"/>
    </xf>
    <xf numFmtId="0" fontId="19" fillId="0" borderId="0" xfId="1" applyAlignment="1" applyProtection="1">
      <alignment horizontal="center" vertical="center"/>
    </xf>
    <xf numFmtId="0" fontId="13" fillId="0" borderId="0" xfId="0" applyFont="1" applyAlignment="1">
      <alignment horizontal="left" vertical="center" wrapText="1"/>
    </xf>
    <xf numFmtId="0" fontId="24" fillId="0" borderId="18" xfId="0" applyFont="1" applyBorder="1" applyAlignment="1">
      <alignment horizontal="center" vertical="center" wrapText="1"/>
    </xf>
    <xf numFmtId="164" fontId="3" fillId="7" borderId="29" xfId="0" applyNumberFormat="1" applyFont="1" applyFill="1" applyBorder="1" applyAlignment="1" applyProtection="1">
      <alignment horizontal="left" vertical="center" wrapText="1"/>
      <protection locked="0"/>
    </xf>
    <xf numFmtId="164" fontId="3" fillId="7" borderId="30" xfId="0" applyNumberFormat="1" applyFont="1" applyFill="1" applyBorder="1" applyAlignment="1" applyProtection="1">
      <alignment horizontal="left" vertical="center" wrapText="1"/>
      <protection locked="0"/>
    </xf>
    <xf numFmtId="0" fontId="20" fillId="0" borderId="0" xfId="0" applyFont="1" applyAlignment="1">
      <alignment horizontal="left" vertical="top" wrapText="1"/>
    </xf>
    <xf numFmtId="0" fontId="19" fillId="0" borderId="0" xfId="1" applyBorder="1" applyAlignment="1" applyProtection="1">
      <alignment horizontal="center" vertical="center"/>
    </xf>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applyAlignment="1">
      <alignment horizontal="center"/>
    </xf>
    <xf numFmtId="0" fontId="3" fillId="5" borderId="13" xfId="0" applyFont="1" applyFill="1" applyBorder="1" applyAlignment="1">
      <alignment horizontal="center"/>
    </xf>
    <xf numFmtId="0" fontId="3" fillId="0" borderId="0" xfId="0" applyFont="1" applyAlignment="1">
      <alignment horizontal="center" vertical="center" wrapText="1"/>
    </xf>
  </cellXfs>
  <cellStyles count="2">
    <cellStyle name="Hyperlink" xfId="1" builtinId="8"/>
    <cellStyle name="Normal" xfId="0" builtinId="0"/>
  </cellStyles>
  <dxfs count="10">
    <dxf>
      <font>
        <color theme="0" tint="-0.14996795556505021"/>
      </font>
    </dxf>
    <dxf>
      <font>
        <b/>
        <i val="0"/>
        <color auto="1"/>
      </font>
      <fill>
        <patternFill>
          <bgColor rgb="FFFF0000"/>
        </patternFill>
      </fill>
    </dxf>
    <dxf>
      <font>
        <b/>
        <i val="0"/>
        <color auto="1"/>
      </font>
      <fill>
        <patternFill patternType="darkUp">
          <fgColor theme="1"/>
          <bgColor theme="0"/>
        </patternFill>
      </fill>
    </dxf>
    <dxf>
      <font>
        <color theme="0" tint="-0.14996795556505021"/>
      </font>
      <fill>
        <patternFill patternType="solid">
          <bgColor theme="0" tint="-0.14996795556505021"/>
        </patternFill>
      </fill>
      <border>
        <left/>
        <right/>
        <top style="thin">
          <color auto="1"/>
        </top>
        <bottom/>
      </border>
    </dxf>
    <dxf>
      <font>
        <b/>
        <i val="0"/>
        <color theme="0" tint="-0.24994659260841701"/>
      </font>
      <fill>
        <patternFill patternType="darkUp">
          <fgColor theme="1"/>
          <bgColor theme="0"/>
        </patternFill>
      </fill>
    </dxf>
    <dxf>
      <font>
        <b/>
        <i val="0"/>
      </font>
      <fill>
        <patternFill>
          <bgColor rgb="FFFF0000"/>
        </patternFill>
      </fill>
    </dxf>
    <dxf>
      <font>
        <b/>
        <i val="0"/>
      </font>
      <fill>
        <patternFill>
          <bgColor rgb="FFFFFF99"/>
        </patternFill>
      </fill>
    </dxf>
    <dxf>
      <font>
        <b/>
        <i val="0"/>
        <color auto="1"/>
      </font>
      <fill>
        <patternFill>
          <bgColor rgb="FFFF0000"/>
        </patternFill>
      </fill>
    </dxf>
    <dxf>
      <font>
        <color theme="0" tint="-0.14996795556505021"/>
      </font>
      <fill>
        <patternFill patternType="solid">
          <bgColor theme="0" tint="-0.14996795556505021"/>
        </patternFill>
      </fill>
      <border>
        <left/>
        <right/>
        <top style="thin">
          <color auto="1"/>
        </top>
        <bottom/>
      </border>
    </dxf>
    <dxf>
      <font>
        <strike val="0"/>
        <color auto="1"/>
        <name val="Cambria"/>
        <scheme val="none"/>
      </font>
      <fill>
        <patternFill patternType="darkUp">
          <fgColor theme="1"/>
          <bgColor theme="0" tint="-4.9989318521683403E-2"/>
        </patternFill>
      </fill>
    </dxf>
  </dxfs>
  <tableStyles count="0" defaultTableStyle="TableStyleMedium2" defaultPivotStyle="PivotStyleLight16"/>
  <colors>
    <mruColors>
      <color rgb="FFD9D9D9"/>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lsignsystems.nz/" TargetMode="External"/><Relationship Id="rId7" Type="http://schemas.openxmlformats.org/officeDocument/2006/relationships/comments" Target="../comments1.xml"/><Relationship Id="rId2" Type="http://schemas.openxmlformats.org/officeDocument/2006/relationships/hyperlink" Target="http://www.allsignsystems.nz/" TargetMode="External"/><Relationship Id="rId1" Type="http://schemas.openxmlformats.org/officeDocument/2006/relationships/hyperlink" Target="http://www.allsignsystems.nz/"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78"/>
  <sheetViews>
    <sheetView tabSelected="1" zoomScale="85" zoomScaleNormal="85" zoomScaleSheetLayoutView="85" zoomScalePageLayoutView="70" workbookViewId="0">
      <selection activeCell="C18" sqref="C18"/>
    </sheetView>
  </sheetViews>
  <sheetFormatPr defaultColWidth="9.109375" defaultRowHeight="13.2" x14ac:dyDescent="0.25"/>
  <cols>
    <col min="1" max="1" width="7.109375" style="42" customWidth="1"/>
    <col min="2" max="4" width="47.33203125" style="42" customWidth="1"/>
    <col min="5" max="5" width="7.109375" style="42" customWidth="1"/>
    <col min="6" max="6" width="9.109375" style="42" customWidth="1"/>
    <col min="7" max="7" width="9.109375" style="42" hidden="1" customWidth="1"/>
    <col min="8" max="8" width="39" style="42" hidden="1" customWidth="1"/>
    <col min="9" max="10" width="27.88671875" style="42" hidden="1" customWidth="1"/>
    <col min="11" max="11" width="12.88671875" style="42" hidden="1" customWidth="1"/>
    <col min="12" max="12" width="41.88671875" style="42" hidden="1" customWidth="1"/>
    <col min="13" max="13" width="11.109375" style="42" hidden="1" customWidth="1"/>
    <col min="14" max="17" width="9.109375" style="42" hidden="1" customWidth="1"/>
    <col min="18" max="29" width="9.109375" style="42" customWidth="1"/>
    <col min="30" max="16384" width="9.109375" style="42"/>
  </cols>
  <sheetData>
    <row r="1" spans="1:22" x14ac:dyDescent="0.25">
      <c r="A1" s="127"/>
      <c r="B1" s="128"/>
      <c r="C1" s="128"/>
      <c r="D1" s="128"/>
      <c r="E1" s="129"/>
    </row>
    <row r="2" spans="1:22" ht="93.75" customHeight="1" x14ac:dyDescent="0.25">
      <c r="A2" s="130"/>
      <c r="B2" s="198" t="e" vm="1">
        <v>#VALUE!</v>
      </c>
      <c r="C2" s="198"/>
      <c r="D2" s="198"/>
      <c r="E2" s="131"/>
      <c r="I2" s="12" t="s">
        <v>112</v>
      </c>
      <c r="L2" s="43" t="s">
        <v>86</v>
      </c>
      <c r="M2" s="43" t="s">
        <v>107</v>
      </c>
    </row>
    <row r="3" spans="1:22" x14ac:dyDescent="0.25">
      <c r="A3" s="130"/>
      <c r="E3" s="131"/>
      <c r="H3" s="26" t="s">
        <v>117</v>
      </c>
      <c r="I3" s="11" t="s">
        <v>140</v>
      </c>
      <c r="L3" s="12" t="s">
        <v>45</v>
      </c>
    </row>
    <row r="4" spans="1:22" ht="13.8" x14ac:dyDescent="0.25">
      <c r="A4" s="130"/>
      <c r="B4" s="44" t="s">
        <v>27</v>
      </c>
      <c r="E4" s="131"/>
      <c r="H4" s="26" t="s">
        <v>118</v>
      </c>
      <c r="I4" s="11" t="s">
        <v>141</v>
      </c>
      <c r="L4" s="11" t="s">
        <v>50</v>
      </c>
      <c r="M4" s="11"/>
      <c r="N4" s="45" t="s">
        <v>72</v>
      </c>
      <c r="O4" s="45" t="s">
        <v>62</v>
      </c>
      <c r="P4" s="45" t="s">
        <v>63</v>
      </c>
    </row>
    <row r="5" spans="1:22" ht="15.6" x14ac:dyDescent="0.25">
      <c r="A5" s="130"/>
      <c r="B5" s="44" t="s">
        <v>25</v>
      </c>
      <c r="E5" s="131"/>
      <c r="H5" s="26" t="s">
        <v>119</v>
      </c>
      <c r="I5" s="11" t="s">
        <v>142</v>
      </c>
      <c r="L5" s="46" t="s">
        <v>160</v>
      </c>
      <c r="M5" s="11" t="s">
        <v>77</v>
      </c>
      <c r="N5" s="47">
        <v>41</v>
      </c>
      <c r="O5" s="47">
        <v>48</v>
      </c>
      <c r="P5" s="47">
        <v>46</v>
      </c>
      <c r="Q5" s="11" t="s">
        <v>108</v>
      </c>
    </row>
    <row r="6" spans="1:22" ht="13.8" x14ac:dyDescent="0.25">
      <c r="A6" s="130"/>
      <c r="B6" s="44" t="s">
        <v>26</v>
      </c>
      <c r="E6" s="131"/>
      <c r="H6" s="26" t="s">
        <v>120</v>
      </c>
      <c r="I6" s="11" t="s">
        <v>143</v>
      </c>
      <c r="L6" s="12" t="s">
        <v>30</v>
      </c>
      <c r="M6" s="11" t="s">
        <v>84</v>
      </c>
      <c r="N6" s="48">
        <f>AluminiumPostData!B57</f>
        <v>1.2528324900000001</v>
      </c>
      <c r="O6" s="48">
        <f>AluminiumPostData!C57</f>
        <v>1.7171481599999998</v>
      </c>
      <c r="P6" s="48">
        <f>AluminiumPostData!D57</f>
        <v>1.5770336399999998</v>
      </c>
      <c r="Q6" s="11" t="s">
        <v>102</v>
      </c>
    </row>
    <row r="7" spans="1:22" ht="15.6" x14ac:dyDescent="0.25">
      <c r="A7" s="130"/>
      <c r="B7" s="44" t="s">
        <v>178</v>
      </c>
      <c r="C7" s="49" t="s">
        <v>11</v>
      </c>
      <c r="D7" s="190" t="s">
        <v>177</v>
      </c>
      <c r="E7" s="131"/>
      <c r="F7" s="50"/>
      <c r="G7" s="50"/>
      <c r="H7" s="26" t="s">
        <v>121</v>
      </c>
      <c r="I7" s="11" t="s">
        <v>144</v>
      </c>
      <c r="K7" s="50"/>
      <c r="L7" s="11" t="s">
        <v>31</v>
      </c>
      <c r="M7" s="11" t="s">
        <v>78</v>
      </c>
      <c r="N7" s="51">
        <v>39</v>
      </c>
      <c r="O7" s="51">
        <v>46</v>
      </c>
      <c r="P7" s="51">
        <v>45</v>
      </c>
      <c r="Q7" s="11" t="s">
        <v>108</v>
      </c>
    </row>
    <row r="8" spans="1:22" ht="13.8" x14ac:dyDescent="0.25">
      <c r="A8" s="130"/>
      <c r="D8" s="10"/>
      <c r="E8" s="131"/>
      <c r="F8" s="50"/>
      <c r="G8" s="50"/>
      <c r="H8" s="26" t="s">
        <v>122</v>
      </c>
      <c r="I8" s="11" t="s">
        <v>145</v>
      </c>
      <c r="K8" s="50"/>
      <c r="L8" s="11" t="s">
        <v>32</v>
      </c>
      <c r="M8" s="11" t="s">
        <v>85</v>
      </c>
      <c r="N8" s="48">
        <f>AluminiumPostData!B58</f>
        <v>1.1335860900000001</v>
      </c>
      <c r="O8" s="48">
        <f>AluminiumPostData!C58</f>
        <v>1.5770336399999998</v>
      </c>
      <c r="P8" s="48">
        <f>AluminiumPostData!D58</f>
        <v>1.50921225</v>
      </c>
      <c r="Q8" s="11" t="s">
        <v>102</v>
      </c>
    </row>
    <row r="9" spans="1:22" ht="21" x14ac:dyDescent="0.25">
      <c r="A9" s="130"/>
      <c r="B9" s="132" t="s">
        <v>179</v>
      </c>
      <c r="D9" s="133"/>
      <c r="E9" s="134"/>
      <c r="F9" s="50"/>
      <c r="G9" s="50"/>
      <c r="H9" s="52" t="s">
        <v>123</v>
      </c>
      <c r="I9" s="27" t="s">
        <v>146</v>
      </c>
      <c r="K9" s="50"/>
      <c r="L9" s="11"/>
    </row>
    <row r="10" spans="1:22" ht="15.6" x14ac:dyDescent="0.25">
      <c r="A10" s="130"/>
      <c r="B10" s="135" t="s">
        <v>65</v>
      </c>
      <c r="D10" s="133"/>
      <c r="E10" s="134"/>
      <c r="F10" s="50"/>
      <c r="G10" s="50"/>
      <c r="H10" s="50"/>
      <c r="I10" s="50"/>
      <c r="J10" s="50"/>
      <c r="K10" s="50"/>
      <c r="L10" s="12" t="s">
        <v>28</v>
      </c>
      <c r="M10" s="12" t="s">
        <v>101</v>
      </c>
      <c r="O10" s="16"/>
    </row>
    <row r="11" spans="1:22" ht="15.6" x14ac:dyDescent="0.25">
      <c r="A11" s="130"/>
      <c r="B11" s="135" t="s">
        <v>164</v>
      </c>
      <c r="D11" s="133"/>
      <c r="E11" s="134"/>
      <c r="F11" s="53"/>
      <c r="G11" s="53"/>
      <c r="H11" s="53"/>
      <c r="I11" s="53"/>
      <c r="J11" s="53"/>
      <c r="K11" s="53"/>
      <c r="L11" s="11" t="s">
        <v>35</v>
      </c>
      <c r="M11" s="11"/>
    </row>
    <row r="12" spans="1:22" ht="16.2" thickBot="1" x14ac:dyDescent="0.3">
      <c r="A12" s="130"/>
      <c r="B12" s="135"/>
      <c r="D12" s="133"/>
      <c r="E12" s="134"/>
      <c r="F12" s="53"/>
      <c r="G12" s="53"/>
      <c r="H12" s="53"/>
      <c r="I12" s="53"/>
      <c r="J12" s="53"/>
      <c r="K12" s="53"/>
      <c r="L12" s="11" t="s">
        <v>36</v>
      </c>
      <c r="M12" s="11"/>
      <c r="N12" s="16" t="s">
        <v>72</v>
      </c>
      <c r="O12" s="16" t="s">
        <v>62</v>
      </c>
      <c r="P12" s="42" t="s">
        <v>63</v>
      </c>
      <c r="Q12" s="11" t="s">
        <v>109</v>
      </c>
    </row>
    <row r="13" spans="1:22" ht="15" thickTop="1" thickBot="1" x14ac:dyDescent="0.3">
      <c r="A13" s="130"/>
      <c r="B13" s="54"/>
      <c r="C13" s="55" t="s">
        <v>44</v>
      </c>
      <c r="E13" s="136"/>
      <c r="F13" s="53"/>
      <c r="G13" s="53"/>
      <c r="H13" s="54"/>
      <c r="I13" s="56" t="s">
        <v>0</v>
      </c>
      <c r="K13" s="53"/>
      <c r="L13" s="11" t="s">
        <v>29</v>
      </c>
      <c r="M13" s="26" t="s">
        <v>99</v>
      </c>
      <c r="N13" s="16">
        <v>0</v>
      </c>
      <c r="O13" s="16">
        <v>1</v>
      </c>
      <c r="P13" s="57">
        <v>2</v>
      </c>
      <c r="Q13" s="11" t="s">
        <v>100</v>
      </c>
      <c r="S13" s="58"/>
      <c r="T13" s="58"/>
      <c r="U13" s="58"/>
      <c r="V13" s="58"/>
    </row>
    <row r="14" spans="1:22" s="58" customFormat="1" ht="27.6" thickTop="1" thickBot="1" x14ac:dyDescent="0.3">
      <c r="A14" s="137"/>
      <c r="B14" s="59" t="s">
        <v>24</v>
      </c>
      <c r="C14" s="40" t="s">
        <v>50</v>
      </c>
      <c r="D14" s="60" t="s">
        <v>6</v>
      </c>
      <c r="E14" s="136"/>
      <c r="H14" s="59" t="s">
        <v>24</v>
      </c>
      <c r="I14" s="61" t="str">
        <f>C14</f>
        <v>Aluminium CHS (255 MPa) Existing Posts</v>
      </c>
      <c r="J14" s="62"/>
      <c r="K14" s="53"/>
      <c r="L14" s="42" t="s">
        <v>34</v>
      </c>
      <c r="M14" s="63">
        <f>AluminiumPostData!B1</f>
        <v>2</v>
      </c>
      <c r="N14" s="64">
        <f>VLOOKUP($I$41,AluminiumPostData!$A$6:$Y$55,$M14+N$13)</f>
        <v>0.3611807006861818</v>
      </c>
      <c r="O14" s="64">
        <f>VLOOKUP($I$41,AluminiumPostData!$A$6:$Y$55,$M14+O$13)</f>
        <v>0.25961996490722239</v>
      </c>
      <c r="P14" s="64">
        <f>VLOOKUP($I$41,AluminiumPostData!$A$6:$Y$55,$M14+P$13)</f>
        <v>0.27128683740428766</v>
      </c>
      <c r="Q14" s="42" t="str" cm="1">
        <f t="array" ref="Q14">INDEX(AluminiumPostData!$2:$2,1,PostSelector!M14)</f>
        <v>60mm dia. CHS x 2.8mm</v>
      </c>
      <c r="R14" s="42"/>
      <c r="S14" s="57"/>
      <c r="T14" s="57"/>
      <c r="U14" s="57"/>
      <c r="V14" s="57"/>
    </row>
    <row r="15" spans="1:22" s="57" customFormat="1" ht="14.4" thickTop="1" x14ac:dyDescent="0.25">
      <c r="A15" s="138"/>
      <c r="B15" s="65"/>
      <c r="C15" s="65"/>
      <c r="D15" s="62"/>
      <c r="E15" s="136"/>
      <c r="H15" s="65"/>
      <c r="I15" s="65"/>
      <c r="J15" s="62"/>
      <c r="K15" s="53"/>
      <c r="L15" s="11" t="s">
        <v>33</v>
      </c>
      <c r="M15" s="16">
        <f t="shared" ref="M15:M18" si="0">M14+3</f>
        <v>5</v>
      </c>
      <c r="N15" s="64">
        <f>VLOOKUP($I$41,AluminiumPostData!$A$6:$Y$55,$M15+N$13)</f>
        <v>0.81559251235684627</v>
      </c>
      <c r="O15" s="64">
        <f>VLOOKUP($I$41,AluminiumPostData!$A$6:$Y$55,$M15+O$13)</f>
        <v>0.58625529834346091</v>
      </c>
      <c r="P15" s="64">
        <f>VLOOKUP($I$41,AluminiumPostData!$A$6:$Y$55,$M15+P$13)</f>
        <v>0.61260059817025347</v>
      </c>
      <c r="Q15" s="42" t="str" cm="1">
        <f t="array" ref="Q15">INDEX(AluminiumPostData!$2:$2,1,PostSelector!M15)</f>
        <v>76mm dia. CHS x 3.05mm</v>
      </c>
      <c r="R15" s="42"/>
      <c r="S15" s="42"/>
      <c r="T15" s="42"/>
      <c r="U15" s="42"/>
      <c r="V15" s="42"/>
    </row>
    <row r="16" spans="1:22" ht="13.8" x14ac:dyDescent="0.25">
      <c r="A16" s="130"/>
      <c r="B16" s="139" t="s">
        <v>37</v>
      </c>
      <c r="C16" s="65"/>
      <c r="D16" s="62"/>
      <c r="E16" s="136"/>
      <c r="F16" s="11"/>
      <c r="G16" s="11"/>
      <c r="H16" s="65"/>
      <c r="I16" s="65"/>
      <c r="J16" s="62"/>
      <c r="K16" s="53"/>
      <c r="L16" s="11"/>
      <c r="M16" s="16">
        <f t="shared" si="0"/>
        <v>8</v>
      </c>
      <c r="N16" s="64">
        <f>VLOOKUP($I$41,AluminiumPostData!$A$6:$Y$55,$M16+N$13)</f>
        <v>1.5256414896438499</v>
      </c>
      <c r="O16" s="64">
        <f>VLOOKUP($I$41,AluminiumPostData!$A$6:$Y$55,$M16+O$13)</f>
        <v>1.096644946005811</v>
      </c>
      <c r="P16" s="64">
        <f>VLOOKUP($I$41,AluminiumPostData!$A$6:$Y$55,$M16+P$13)</f>
        <v>1.145926274443603</v>
      </c>
      <c r="Q16" s="42" t="str" cm="1">
        <f t="array" ref="Q16">INDEX(AluminiumPostData!$2:$2,1,PostSelector!M16)</f>
        <v>89mm dia. CHS x 3.55mm</v>
      </c>
    </row>
    <row r="17" spans="1:17" ht="13.8" x14ac:dyDescent="0.25">
      <c r="A17" s="130"/>
      <c r="B17" s="172"/>
      <c r="C17" s="109"/>
      <c r="D17" s="173"/>
      <c r="E17" s="136"/>
      <c r="F17" s="66"/>
      <c r="G17" s="66"/>
      <c r="H17" s="65"/>
      <c r="I17" s="65"/>
      <c r="J17" s="62"/>
      <c r="K17" s="53"/>
      <c r="L17" s="12" t="s">
        <v>61</v>
      </c>
      <c r="M17" s="16">
        <f t="shared" si="0"/>
        <v>11</v>
      </c>
      <c r="N17" s="64">
        <f>VLOOKUP($I$41,AluminiumPostData!$A$6:$Y$55,$M17+N$13)</f>
        <v>2.363439695903097</v>
      </c>
      <c r="O17" s="64">
        <f>VLOOKUP($I$41,AluminiumPostData!$A$6:$Y$55,$M17+O$13)</f>
        <v>1.7243672434084663</v>
      </c>
      <c r="P17" s="64">
        <f>VLOOKUP($I$41,AluminiumPostData!$A$6:$Y$55,$M17+P$13)</f>
        <v>1.8775718945241524</v>
      </c>
      <c r="Q17" s="42" t="str" cm="1">
        <f t="array" ref="Q17">INDEX(AluminiumPostData!$2:$2,1,PostSelector!M17)</f>
        <v>102mm dia. CHS x 4.1mm</v>
      </c>
    </row>
    <row r="18" spans="1:17" ht="13.8" x14ac:dyDescent="0.25">
      <c r="A18" s="130"/>
      <c r="B18" s="163" t="s">
        <v>39</v>
      </c>
      <c r="C18" s="13" t="s">
        <v>35</v>
      </c>
      <c r="D18" s="171" t="s">
        <v>6</v>
      </c>
      <c r="E18" s="136"/>
      <c r="F18" s="11"/>
      <c r="G18" s="11"/>
      <c r="H18" s="65" t="s">
        <v>28</v>
      </c>
      <c r="I18" s="67" t="str">
        <f>C18</f>
        <v>Rectangle</v>
      </c>
      <c r="K18" s="16" t="s">
        <v>72</v>
      </c>
      <c r="L18" s="11" t="s">
        <v>169</v>
      </c>
      <c r="M18" s="16">
        <f t="shared" si="0"/>
        <v>14</v>
      </c>
      <c r="N18" s="64">
        <f>VLOOKUP($I$41,AluminiumPostData!$A$6:$Y$55,$M18+N$13)</f>
        <v>3.3107304753303408</v>
      </c>
      <c r="O18" s="64">
        <f>VLOOKUP($I$41,AluminiumPostData!$A$6:$Y$55,$M18+O$13)</f>
        <v>2.4155112539194028</v>
      </c>
      <c r="P18" s="64">
        <f>VLOOKUP($I$41,AluminiumPostData!$A$6:$Y$55,$M18+P$13)</f>
        <v>2.6301218946267979</v>
      </c>
      <c r="Q18" s="42" t="str" cm="1">
        <f t="array" ref="Q18">INDEX(AluminiumPostData!$2:$2,1,PostSelector!M18)</f>
        <v>114mm dia. CHS x 4.6mm</v>
      </c>
    </row>
    <row r="19" spans="1:17" ht="13.8" x14ac:dyDescent="0.25">
      <c r="A19" s="130"/>
      <c r="B19" s="169"/>
      <c r="C19" s="45"/>
      <c r="D19" s="170"/>
      <c r="E19" s="140"/>
      <c r="F19" s="11"/>
      <c r="G19" s="11"/>
      <c r="H19" s="68"/>
      <c r="I19" s="45"/>
      <c r="J19" s="45"/>
      <c r="K19" s="16" t="s">
        <v>62</v>
      </c>
      <c r="L19" s="42" t="s">
        <v>170</v>
      </c>
      <c r="M19" s="16"/>
      <c r="N19" s="69"/>
      <c r="O19" s="69"/>
      <c r="P19" s="69"/>
    </row>
    <row r="20" spans="1:17" ht="13.8" x14ac:dyDescent="0.25">
      <c r="A20" s="130"/>
      <c r="B20" s="163" t="str">
        <f>IF(C18="Rectangle","Sign Height (m)",IF(C18="Square","Sign Height (m)",IF(C18="Circle","Sign Diameter (m)", IF(C18="Triangle","Sign Height (m)", IF(C18="Diamond","Edge Length (m)","")))))</f>
        <v>Sign Height (m)</v>
      </c>
      <c r="C20" s="14">
        <v>1</v>
      </c>
      <c r="D20" s="167" t="s">
        <v>13</v>
      </c>
      <c r="E20" s="141"/>
      <c r="F20" s="11"/>
      <c r="G20" s="11"/>
      <c r="H20" s="65" t="str">
        <f>IF(C18="Rectangle","Sign Height (m)",IF(C18="Square","Sign Height (m)",IF(C18="Circle","Sign Diameter (m)", IF(C18="Triangle","Sign Height (m)", IF(C18="Diamond","Edge Length (m)","")))))</f>
        <v>Sign Height (m)</v>
      </c>
      <c r="I20" s="70">
        <f>C20</f>
        <v>1</v>
      </c>
      <c r="K20" s="57" t="s">
        <v>63</v>
      </c>
      <c r="L20" s="42" t="s">
        <v>171</v>
      </c>
      <c r="M20" s="16"/>
      <c r="N20" s="69"/>
      <c r="O20" s="69"/>
      <c r="P20" s="69"/>
    </row>
    <row r="21" spans="1:17" ht="13.8" x14ac:dyDescent="0.25">
      <c r="A21" s="130"/>
      <c r="B21" s="168" t="str">
        <f>IF(C18="Rectangle","Sign Width (m)",IF(C18="Square","Sign Width (m)",IF(C18="Circle","", IF(C18="Triangle","Sign Base Width (m)", IF(C18="Diamond","Edge Length (m)","")))))</f>
        <v>Sign Width (m)</v>
      </c>
      <c r="C21" s="15">
        <v>1</v>
      </c>
      <c r="D21" s="167" t="str">
        <f>IF(C18="Circle","",IF(I53*I44&gt;4.7,"m", "m"))</f>
        <v>m</v>
      </c>
      <c r="E21" s="141"/>
      <c r="F21" s="11"/>
      <c r="G21" s="11"/>
      <c r="H21" s="65" t="str">
        <f>IF(C18="Rectangle","Sign Width (m)",IF(C18="Square","Sign Width (m)",IF(C18="Circle","Keep This Cell Empty", IF(C18="Triangle","Sign Base Width (m)", IF(C18="Diamond","Edge Length (m)","")))))</f>
        <v>Sign Width (m)</v>
      </c>
      <c r="I21" s="70">
        <f>C21</f>
        <v>1</v>
      </c>
      <c r="J21" s="71" t="str">
        <f>IF($C$20&gt;5,"Sign Width Oversize",IF($C$20&lt;0.1,"Undersize",""))</f>
        <v/>
      </c>
      <c r="K21" s="57"/>
      <c r="M21" s="16"/>
      <c r="N21" s="69"/>
      <c r="O21" s="69"/>
      <c r="P21" s="69"/>
    </row>
    <row r="22" spans="1:17" ht="13.8" x14ac:dyDescent="0.25">
      <c r="A22" s="130"/>
      <c r="B22" s="163"/>
      <c r="C22" s="71" t="str">
        <f>IF($C$20&gt;5,"Panel Height Oversize, &gt; 4.7",IF($C$20&lt;0.1,"Undersize",""))</f>
        <v/>
      </c>
      <c r="D22" s="164" t="str">
        <f>IF($C$21&gt;5,"Sign Width Oversize",IF($C$21&lt;0.1,"Undersize",""))</f>
        <v/>
      </c>
      <c r="E22" s="141"/>
      <c r="F22" s="11"/>
      <c r="G22" s="11"/>
      <c r="H22" s="65"/>
      <c r="I22" s="71" t="str">
        <f>C22</f>
        <v/>
      </c>
      <c r="J22" s="71" t="str">
        <f>IF($C$21&gt;5,"Sign Width Oversize",IF($C$21&lt;0.1,"Undersize",""))</f>
        <v/>
      </c>
      <c r="K22" s="57"/>
      <c r="L22" s="12" t="s">
        <v>64</v>
      </c>
      <c r="N22" s="57" cm="1">
        <f t="array" ref="N22">INDEX($M$14:$M$21,MATCH(TRUE,INDEX(N14:N21&gt;$I$53,0),))</f>
        <v>8</v>
      </c>
      <c r="O22" s="57" cm="1">
        <f t="array" ref="O22">INDEX($M$14:$M$21,MATCH(TRUE,INDEX(O14:O21&gt;$I$53,0),))</f>
        <v>11</v>
      </c>
      <c r="P22" s="57" cm="1">
        <f t="array" ref="P22">INDEX($M$14:$M$21,MATCH(TRUE,INDEX(P14:P21&gt;$I$53,0),))</f>
        <v>11</v>
      </c>
      <c r="Q22" s="11" t="s">
        <v>110</v>
      </c>
    </row>
    <row r="23" spans="1:17" ht="16.2" x14ac:dyDescent="0.25">
      <c r="A23" s="130"/>
      <c r="B23" s="165" t="s">
        <v>49</v>
      </c>
      <c r="C23" s="75">
        <f>I24</f>
        <v>1</v>
      </c>
      <c r="D23" s="162" t="s">
        <v>7</v>
      </c>
      <c r="E23" s="142" t="str">
        <f>IF($D$1&gt;36526,"Welcome to the new year, Regards Paul","")</f>
        <v/>
      </c>
      <c r="F23" s="72"/>
      <c r="G23" s="72"/>
      <c r="H23" s="73"/>
      <c r="I23" s="71"/>
      <c r="J23" s="71"/>
      <c r="K23" s="11"/>
      <c r="L23" s="42" t="s">
        <v>2</v>
      </c>
      <c r="N23" s="74" t="str">
        <f>IFERROR(INDEX($Q$14:$Q$21,MATCH(N22,$M$14:$M$21,0),1),"No Post Large Enough")</f>
        <v>89mm dia. CHS x 3.55mm</v>
      </c>
      <c r="O23" s="74" t="str">
        <f>IFERROR(INDEX($Q$14:$Q$21,MATCH(O22,$M$14:$M$21,0),1),"No Post Large Enough")</f>
        <v>102mm dia. CHS x 4.1mm</v>
      </c>
      <c r="P23" s="74" t="str">
        <f>IFERROR(INDEX($Q$14:$Q$21,MATCH(P22,$M$14:$M$21,0),1),"No Post Large Enough")</f>
        <v>102mm dia. CHS x 4.1mm</v>
      </c>
      <c r="Q23" s="11" t="s">
        <v>111</v>
      </c>
    </row>
    <row r="24" spans="1:17" ht="16.2" x14ac:dyDescent="0.25">
      <c r="A24" s="130"/>
      <c r="B24" s="166"/>
      <c r="D24" s="164" t="str">
        <f>IF($C$23&gt;4.71,"Sign Oversize, &gt; 4.7","")</f>
        <v/>
      </c>
      <c r="E24" s="143"/>
      <c r="F24" s="72"/>
      <c r="G24" s="72"/>
      <c r="H24" s="49" t="s">
        <v>49</v>
      </c>
      <c r="I24" s="75">
        <f>IF(C18="Rectangle",I20*I21,IF(C18="Square",I20*I21,IF(C18="Circle",PI()*(I20^2)/4, IF(C18="Triangle",(I20*I21)/2, IF(C18="Diamond",I20*I21,"")))))</f>
        <v>1</v>
      </c>
      <c r="J24" s="44" t="s">
        <v>7</v>
      </c>
      <c r="K24" s="66" t="str">
        <f>IF($D$1&gt;36526,"Welcome to the new year, Regards Paul","")</f>
        <v/>
      </c>
      <c r="L24" s="42" t="s">
        <v>3</v>
      </c>
      <c r="N24" s="57"/>
      <c r="O24" s="57"/>
      <c r="P24" s="57"/>
      <c r="Q24" s="11"/>
    </row>
    <row r="25" spans="1:17" ht="13.8" x14ac:dyDescent="0.25">
      <c r="A25" s="130"/>
      <c r="B25" s="163" t="s">
        <v>19</v>
      </c>
      <c r="C25" s="14">
        <v>2</v>
      </c>
      <c r="D25" s="162" t="s">
        <v>13</v>
      </c>
      <c r="E25" s="144"/>
      <c r="F25" s="76"/>
      <c r="G25" s="76"/>
      <c r="H25" s="73"/>
      <c r="J25" s="71" t="str">
        <f>IF($C$23&gt;4.71,"Sign Oversize, &gt; 4.7","")</f>
        <v/>
      </c>
      <c r="K25" s="11"/>
      <c r="L25" s="42" t="s">
        <v>4</v>
      </c>
      <c r="M25" s="12" t="s">
        <v>156</v>
      </c>
      <c r="O25" s="16"/>
    </row>
    <row r="26" spans="1:17" ht="13.8" x14ac:dyDescent="0.25">
      <c r="A26" s="130"/>
      <c r="B26" s="160"/>
      <c r="C26" s="104"/>
      <c r="D26" s="161"/>
      <c r="E26" s="143"/>
      <c r="F26" s="11"/>
      <c r="G26" s="11"/>
      <c r="H26" s="65" t="s">
        <v>19</v>
      </c>
      <c r="I26" s="70">
        <f>C25</f>
        <v>2</v>
      </c>
      <c r="J26" s="44" t="s">
        <v>13</v>
      </c>
      <c r="K26" s="11"/>
      <c r="L26" s="42" t="s">
        <v>5</v>
      </c>
      <c r="M26" s="11"/>
    </row>
    <row r="27" spans="1:17" ht="13.8" x14ac:dyDescent="0.25">
      <c r="A27" s="130"/>
      <c r="B27" s="49"/>
      <c r="D27" s="77"/>
      <c r="E27" s="143"/>
      <c r="F27" s="11"/>
      <c r="G27" s="11"/>
      <c r="H27" s="73"/>
      <c r="K27" s="11"/>
      <c r="L27" s="12"/>
      <c r="M27" s="11"/>
      <c r="N27" s="16" t="s">
        <v>72</v>
      </c>
      <c r="O27" s="16" t="s">
        <v>62</v>
      </c>
      <c r="P27" s="42" t="s">
        <v>63</v>
      </c>
      <c r="Q27" s="11" t="s">
        <v>109</v>
      </c>
    </row>
    <row r="28" spans="1:17" ht="13.8" x14ac:dyDescent="0.25">
      <c r="A28" s="130"/>
      <c r="B28" s="12" t="s">
        <v>38</v>
      </c>
      <c r="C28" s="11"/>
      <c r="E28" s="131"/>
      <c r="F28" s="11"/>
      <c r="G28" s="11"/>
      <c r="H28" s="49" t="s">
        <v>48</v>
      </c>
      <c r="I28" s="75">
        <f>IF(C18="Rectangle",($C$25+$C$20/2),IF(C18="Square",($C$25+$C$20/2),IF(C18="Circle",($C$25+$C$20/2), IF(C18="Triangle",($C$25+$C$20*2/3), IF(C18="Diamond",($C$25+$C$20/SQRT(2)),$C$20)))))</f>
        <v>2.5</v>
      </c>
      <c r="J28" s="77" t="s">
        <v>13</v>
      </c>
      <c r="K28" s="11"/>
      <c r="M28" s="26" t="s">
        <v>99</v>
      </c>
      <c r="N28" s="16">
        <v>0</v>
      </c>
      <c r="O28" s="16">
        <v>1</v>
      </c>
      <c r="P28" s="57">
        <v>2</v>
      </c>
      <c r="Q28" s="11" t="s">
        <v>100</v>
      </c>
    </row>
    <row r="29" spans="1:17" ht="13.8" x14ac:dyDescent="0.25">
      <c r="A29" s="130"/>
      <c r="B29" s="181"/>
      <c r="C29" s="182"/>
      <c r="D29" s="183"/>
      <c r="E29" s="131"/>
      <c r="F29" s="11"/>
      <c r="G29" s="11"/>
      <c r="H29" s="73"/>
      <c r="K29" s="11"/>
      <c r="M29" s="63">
        <f>SteelPostData!B1</f>
        <v>2</v>
      </c>
      <c r="N29" s="64">
        <f>VLOOKUP($I$41,SteelPostData!$A$6:$Y$55,$M29+N$28)</f>
        <v>0.56432019182884685</v>
      </c>
      <c r="O29" s="64">
        <f>VLOOKUP($I$41,SteelPostData!$A$6:$Y$55,$M29+O$28)</f>
        <v>0.41172840384734888</v>
      </c>
      <c r="P29" s="64">
        <f>VLOOKUP($I$41,SteelPostData!$A$6:$Y$55,$M29+P$28)</f>
        <v>0.44830918831015681</v>
      </c>
      <c r="Q29" s="42" t="str" cm="1">
        <f t="array" ref="Q29">INDEX(SteelPostData!$2:$2,1,PostSelector!M29)</f>
        <v>60mm dia. CHS x 2.9mm</v>
      </c>
    </row>
    <row r="30" spans="1:17" ht="13.8" x14ac:dyDescent="0.25">
      <c r="A30" s="130"/>
      <c r="B30" s="163" t="s">
        <v>42</v>
      </c>
      <c r="C30" s="13" t="s">
        <v>31</v>
      </c>
      <c r="D30" s="180" t="s">
        <v>6</v>
      </c>
      <c r="E30" s="131"/>
      <c r="H30" s="65" t="s">
        <v>30</v>
      </c>
      <c r="I30" s="78" t="str">
        <f>C30</f>
        <v>Yes</v>
      </c>
      <c r="J30" s="77"/>
      <c r="K30" s="11"/>
      <c r="M30" s="16">
        <f t="shared" ref="M30" si="1">M29+3</f>
        <v>5</v>
      </c>
      <c r="N30" s="64">
        <f>VLOOKUP($I$41,SteelPostData!$A$6:$Y$55,$M30+N$28)</f>
        <v>1.0181706108715984</v>
      </c>
      <c r="O30" s="64">
        <f>VLOOKUP($I$41,SteelPostData!$A$6:$Y$55,$M30+O$28)</f>
        <v>0.74285798475484255</v>
      </c>
      <c r="P30" s="64">
        <f>VLOOKUP($I$41,SteelPostData!$A$6:$Y$55,$M30+P$28)</f>
        <v>0.80885859965744666</v>
      </c>
      <c r="Q30" s="42" t="str" cm="1">
        <f t="array" ref="Q30">INDEX(SteelPostData!$2:$2,1,PostSelector!M30)</f>
        <v>76mm dia. CHS x 3.2mm</v>
      </c>
    </row>
    <row r="31" spans="1:17" ht="13.8" x14ac:dyDescent="0.25">
      <c r="A31" s="130"/>
      <c r="B31" s="163"/>
      <c r="C31" s="25"/>
      <c r="D31" s="180"/>
      <c r="E31" s="131"/>
      <c r="G31" s="79"/>
      <c r="H31" s="80" t="s">
        <v>28</v>
      </c>
      <c r="I31" s="70" t="str">
        <f>C32</f>
        <v>Rectangle</v>
      </c>
      <c r="J31" s="81"/>
      <c r="K31" s="11"/>
      <c r="M31" s="26"/>
      <c r="N31" s="69"/>
      <c r="O31" s="69"/>
      <c r="P31" s="69"/>
      <c r="Q31" s="11"/>
    </row>
    <row r="32" spans="1:17" ht="13.8" x14ac:dyDescent="0.25">
      <c r="A32" s="130"/>
      <c r="B32" s="163" t="s">
        <v>43</v>
      </c>
      <c r="C32" s="13" t="s">
        <v>35</v>
      </c>
      <c r="D32" s="180" t="s">
        <v>6</v>
      </c>
      <c r="E32" s="131"/>
      <c r="G32" s="79"/>
      <c r="H32" s="82"/>
      <c r="I32" s="83" t="str">
        <f>IF(I31="Rectangle","Sign Width (m)",IF(I31="Square","Sign Width (m)",IF(I31="Circle","Keep This Cell Empty", IF(I31="Triangle","Sign Base Width (m)", IF(I31="Diamond","Edge Length (m)","")))))</f>
        <v>Sign Width (m)</v>
      </c>
      <c r="J32" s="84" t="str">
        <f>IF(I31="Rectangle","Sign Height (m)",IF(I31="Square","Sign Height (m)",IF(I31="Circle","Sign Diameter (m)", IF(I31="Triangle","Sign Height (m)", IF(I31="Diamond","Edge Length (m)","")))))</f>
        <v>Sign Height (m)</v>
      </c>
      <c r="K32" s="11"/>
      <c r="M32" s="26"/>
      <c r="N32" s="69"/>
      <c r="O32" s="69"/>
      <c r="P32" s="69"/>
      <c r="Q32" s="11"/>
    </row>
    <row r="33" spans="1:17" ht="13.8" x14ac:dyDescent="0.25">
      <c r="A33" s="130"/>
      <c r="B33" s="178"/>
      <c r="C33" s="11"/>
      <c r="D33" s="179"/>
      <c r="E33" s="131"/>
      <c r="G33" s="79"/>
      <c r="H33" s="85" t="s">
        <v>46</v>
      </c>
      <c r="I33" s="70">
        <f>C35</f>
        <v>0.5</v>
      </c>
      <c r="J33" s="70">
        <f>C34</f>
        <v>0.5</v>
      </c>
      <c r="K33" s="11"/>
      <c r="M33" s="26"/>
      <c r="N33" s="69"/>
      <c r="O33" s="69"/>
      <c r="P33" s="69"/>
      <c r="Q33" s="11"/>
    </row>
    <row r="34" spans="1:17" ht="13.8" x14ac:dyDescent="0.25">
      <c r="A34" s="130"/>
      <c r="B34" s="163" t="str">
        <f>IF(C32="Rectangle","Sign Height (m)",IF(C32="Square","Sign Height (m)",IF(C32="Circle","Sign Diameter (m)", IF(C32="Triangle","Sign Height (m)", IF(C32="Diamond","Edge Length (m)","")))))</f>
        <v>Sign Height (m)</v>
      </c>
      <c r="C34" s="15">
        <v>0.5</v>
      </c>
      <c r="D34" s="167" t="str">
        <f>IF(I53*I44&gt;4.7,"Warning: Total area &gt; 4.7 sq. m", "m")</f>
        <v>m</v>
      </c>
      <c r="E34" s="131"/>
      <c r="G34" s="79"/>
      <c r="H34" s="86"/>
      <c r="I34" s="87"/>
      <c r="J34" s="88"/>
      <c r="K34" s="11"/>
      <c r="M34" s="26"/>
      <c r="N34" s="57" t="e" cm="1">
        <f t="array" ref="N34">INDEX($M$29:$M$33,MATCH(TRUE,INDEX(N29:N33&gt;$I$53,0),))</f>
        <v>#N/A</v>
      </c>
      <c r="O34" s="57" t="e" cm="1">
        <f t="array" ref="O34">INDEX($M$29:$M$33,MATCH(TRUE,INDEX(O29:O33&gt;$I$53,0),))</f>
        <v>#N/A</v>
      </c>
      <c r="P34" s="57" t="e" cm="1">
        <f t="array" ref="P34">INDEX($M$29:$M$33,MATCH(TRUE,INDEX(P29:P33&gt;$I$53,0),))</f>
        <v>#N/A</v>
      </c>
      <c r="Q34" s="11"/>
    </row>
    <row r="35" spans="1:17" ht="16.2" x14ac:dyDescent="0.25">
      <c r="A35" s="130"/>
      <c r="B35" s="168" t="str">
        <f>IF(C32="Rectangle","Sign Width (m)",IF(C32="Square","Sign Width (m)",IF(C32="Circle","", IF(C32="Triangle","Sign Base Width (m)", IF(C32="Diamond","Edge Length (m)","")))))</f>
        <v>Sign Width (m)</v>
      </c>
      <c r="C35" s="15">
        <v>0.5</v>
      </c>
      <c r="D35" s="167" t="s">
        <v>13</v>
      </c>
      <c r="E35" s="131"/>
      <c r="G35" s="79"/>
      <c r="H35" s="89" t="s">
        <v>47</v>
      </c>
      <c r="I35" s="90">
        <f>IF(I31="Rectangle",I33*J33,IF(I31="Square",I33*J33,IF(I31="Circle",PI()*(J33^2)/4, IF(I31="Triangle",(I33*J33)/2, IF(I31="Diamond",I33*J33,"")))))</f>
        <v>0.25</v>
      </c>
      <c r="J35" s="91" t="s">
        <v>7</v>
      </c>
      <c r="K35" s="11"/>
      <c r="M35" s="26"/>
      <c r="N35" s="46" t="str">
        <f>IFERROR(INDEX($Q$29:$Q$33,MATCH(N34,$M$29:$M$33,0),1),"No Post Large Enough")</f>
        <v>No Post Large Enough</v>
      </c>
      <c r="O35" s="46" t="str">
        <f t="shared" ref="O35:P35" si="2">IFERROR(INDEX($Q$29:$Q$33,MATCH(O34,$M$29:$M$33,0),1),"No Post Large Enough")</f>
        <v>No Post Large Enough</v>
      </c>
      <c r="P35" s="46" t="str">
        <f t="shared" si="2"/>
        <v>No Post Large Enough</v>
      </c>
      <c r="Q35" s="11"/>
    </row>
    <row r="36" spans="1:17" ht="13.8" x14ac:dyDescent="0.25">
      <c r="A36" s="130"/>
      <c r="B36" s="163"/>
      <c r="C36" s="11"/>
      <c r="D36" s="176"/>
      <c r="E36" s="131"/>
      <c r="G36" s="79"/>
      <c r="H36" s="86"/>
      <c r="I36" s="92"/>
      <c r="J36" s="88"/>
      <c r="K36" s="11"/>
    </row>
    <row r="37" spans="1:17" ht="15.6" x14ac:dyDescent="0.25">
      <c r="A37" s="130"/>
      <c r="B37" s="165" t="s">
        <v>47</v>
      </c>
      <c r="C37" s="75">
        <f>I35</f>
        <v>0.25</v>
      </c>
      <c r="D37" s="177" t="s">
        <v>174</v>
      </c>
      <c r="E37" s="131"/>
      <c r="G37" s="79"/>
      <c r="H37" s="85" t="s">
        <v>19</v>
      </c>
      <c r="I37" s="70">
        <f>C39</f>
        <v>1.5</v>
      </c>
      <c r="J37" s="91" t="s">
        <v>13</v>
      </c>
      <c r="K37" s="11"/>
      <c r="M37" s="12" t="s">
        <v>124</v>
      </c>
    </row>
    <row r="38" spans="1:17" x14ac:dyDescent="0.25">
      <c r="A38" s="130"/>
      <c r="B38" s="178"/>
      <c r="C38" s="11"/>
      <c r="D38" s="179"/>
      <c r="E38" s="131"/>
      <c r="G38" s="79"/>
      <c r="H38" s="86"/>
      <c r="I38" s="92"/>
      <c r="J38" s="93"/>
      <c r="K38" s="11"/>
      <c r="N38" s="94" t="str">
        <f>$C$49</f>
        <v>NZ3</v>
      </c>
    </row>
    <row r="39" spans="1:17" ht="13.8" x14ac:dyDescent="0.25">
      <c r="A39" s="130"/>
      <c r="B39" s="163" t="s">
        <v>19</v>
      </c>
      <c r="C39" s="15">
        <v>1.5</v>
      </c>
      <c r="D39" s="167" t="str">
        <f>IF(C39+C34&gt;C25, "Error, Signs overlap","m")</f>
        <v>m</v>
      </c>
      <c r="E39" s="131"/>
      <c r="H39" s="95" t="s">
        <v>20</v>
      </c>
      <c r="I39" s="96">
        <f>IF(C32="Rectangle",($C$39+$C$34/2),IF(C32="Square",($C$39+$C$34/2),IF(C32="Circle",($C$39+$C$34/2), IF(C32="Triangle",($C$39+$C$34*2/3), IF(C32="Diamond",($C$39+$C$34/SQRT(2)),$C$39)))))</f>
        <v>1.75</v>
      </c>
      <c r="J39" s="97" t="s">
        <v>13</v>
      </c>
      <c r="K39" s="11"/>
      <c r="M39" s="42" t="s">
        <v>125</v>
      </c>
      <c r="N39" s="98">
        <f>$C$57*$C$54</f>
        <v>2.1464352</v>
      </c>
      <c r="O39" s="42" t="s">
        <v>127</v>
      </c>
      <c r="P39" s="99">
        <f>$I$41</f>
        <v>2.35</v>
      </c>
    </row>
    <row r="40" spans="1:17" ht="14.4" thickBot="1" x14ac:dyDescent="0.3">
      <c r="A40" s="130"/>
      <c r="B40" s="174"/>
      <c r="C40" s="175" t="s">
        <v>173</v>
      </c>
      <c r="D40" s="161"/>
      <c r="E40" s="144"/>
      <c r="F40" s="77"/>
      <c r="G40" s="77"/>
      <c r="H40" s="73"/>
      <c r="K40" s="11"/>
      <c r="M40" s="42" t="s">
        <v>126</v>
      </c>
      <c r="N40" s="100">
        <f>IF(IF(MROUND(N39,0.5)&gt;=0.5,MROUND(N39,0.5),CEILING(N39,0.05))&gt;=0.25,CEILING(N39,0.5),0.25)</f>
        <v>2.5</v>
      </c>
      <c r="O40" s="42" t="s">
        <v>128</v>
      </c>
      <c r="P40" s="101">
        <f>IF(P39&lt;0.25,CEILING(P39,0.25),CEILING(P39,0.5))</f>
        <v>2.5</v>
      </c>
    </row>
    <row r="41" spans="1:17" ht="14.4" thickBot="1" x14ac:dyDescent="0.3">
      <c r="A41" s="130"/>
      <c r="E41" s="145">
        <f>IF(C51="Open (Terrain Category 2)",1,IF(C51="Hilly (Slopes up to 1V:5H)",1.35,IF(C51="Lee Zone or Channelling",1.8,IF(C51="Suburban (Terrain Category 3)",0.8,"Pick Terrain"))))</f>
        <v>1</v>
      </c>
      <c r="F41" s="77"/>
      <c r="G41" s="77"/>
      <c r="H41" s="49" t="s">
        <v>41</v>
      </c>
      <c r="I41" s="102">
        <f>IF($C$30="Yes",($I$24*I28+I35*I39)/(I24+I35),($I$24*I28)/(I24))</f>
        <v>2.35</v>
      </c>
      <c r="K41" s="11"/>
      <c r="L41" s="26"/>
    </row>
    <row r="42" spans="1:17" ht="13.8" x14ac:dyDescent="0.25">
      <c r="A42" s="130"/>
      <c r="B42" s="103" t="s">
        <v>66</v>
      </c>
      <c r="C42" s="104"/>
      <c r="D42" s="104"/>
      <c r="E42" s="145"/>
      <c r="F42" s="77"/>
      <c r="G42" s="77"/>
      <c r="H42" s="49"/>
      <c r="I42" s="75"/>
      <c r="K42" s="11"/>
      <c r="M42"/>
      <c r="N42" s="105">
        <f>VLOOKUP($N$40,FoundationData!$A$6:$J$22,MATCH($P$40,FoundationData!$A$6:$J$6,0))</f>
        <v>1.4</v>
      </c>
      <c r="O42" s="106"/>
      <c r="P42" s="11" t="s">
        <v>140</v>
      </c>
    </row>
    <row r="43" spans="1:17" ht="13.8" x14ac:dyDescent="0.25">
      <c r="A43" s="130"/>
      <c r="B43" s="184"/>
      <c r="C43" s="104"/>
      <c r="D43" s="194" t="str">
        <f>IF($C$44&lt;1,"Wall Mount ?",IF($C$44&gt;4,"More Than 4 Posts!!",IF($C$44&lt;2,IF($C$21&gt;1.3,"Need more than one Post for Sign Width greater than 1.3m",""),"")))</f>
        <v/>
      </c>
      <c r="E43" s="145"/>
      <c r="F43" s="77"/>
      <c r="G43" s="77"/>
      <c r="H43" s="73"/>
      <c r="K43" s="11"/>
      <c r="N43" s="105">
        <f>VLOOKUP($N$40,FoundationData!$A$29:$J$45,MATCH($P$40,FoundationData!$A$29:$J$29,0))</f>
        <v>1.1000000000000001</v>
      </c>
      <c r="O43" s="106"/>
      <c r="P43" s="11" t="s">
        <v>141</v>
      </c>
    </row>
    <row r="44" spans="1:17" ht="13.8" x14ac:dyDescent="0.25">
      <c r="A44" s="130"/>
      <c r="B44" s="163" t="s">
        <v>21</v>
      </c>
      <c r="C44" s="18">
        <v>1</v>
      </c>
      <c r="D44" s="194"/>
      <c r="E44" s="143"/>
      <c r="F44" s="77"/>
      <c r="G44" s="77"/>
      <c r="H44" s="65" t="s">
        <v>21</v>
      </c>
      <c r="I44" s="107">
        <f>C44</f>
        <v>1</v>
      </c>
      <c r="J44" s="193" t="str">
        <f>IF($C$44&lt;1,"Wall Mount ?",IF($C$44&gt;4,"More Than 4 Poles!!",IF($C$44&lt;2,IF($C$20&gt;1.3,"Need more than one Pole for Panel Width greater than 1.3m",""),"")))</f>
        <v/>
      </c>
      <c r="K44" s="193"/>
      <c r="N44" s="105">
        <f>VLOOKUP($N$40,FoundationData!$A$52:$J$68,MATCH($P$40,FoundationData!$A$52:$J$52,0))</f>
        <v>0.9</v>
      </c>
      <c r="O44" s="106"/>
      <c r="P44" s="11" t="s">
        <v>142</v>
      </c>
    </row>
    <row r="45" spans="1:17" ht="13.8" x14ac:dyDescent="0.25">
      <c r="A45" s="130"/>
      <c r="B45" s="178"/>
      <c r="D45" s="194"/>
      <c r="E45" s="143"/>
      <c r="F45" s="77"/>
      <c r="G45" s="77"/>
      <c r="H45" s="65"/>
      <c r="I45" s="108"/>
      <c r="J45" s="193"/>
      <c r="K45" s="193"/>
      <c r="N45" s="105">
        <f>VLOOKUP($N$40,FoundationData!$A$75:$J$91,MATCH($P$40,FoundationData!$A$75:$J$75,0))</f>
        <v>0.7</v>
      </c>
      <c r="O45" s="106"/>
      <c r="P45" s="11" t="s">
        <v>143</v>
      </c>
    </row>
    <row r="46" spans="1:17" ht="13.8" x14ac:dyDescent="0.25">
      <c r="A46" s="130"/>
      <c r="B46" s="109"/>
      <c r="C46" s="110"/>
      <c r="D46" s="111"/>
      <c r="E46" s="143"/>
      <c r="F46" s="11"/>
      <c r="G46" s="77"/>
      <c r="N46" s="105">
        <f>VLOOKUP($N$40,FoundationData!$A$98:$J$114,MATCH($P$40,FoundationData!$A$98:$J$98,0))</f>
        <v>1.3</v>
      </c>
      <c r="O46" s="106"/>
      <c r="P46" s="11" t="s">
        <v>144</v>
      </c>
    </row>
    <row r="47" spans="1:17" ht="13.8" x14ac:dyDescent="0.25">
      <c r="A47" s="130"/>
      <c r="B47" s="12" t="s">
        <v>168</v>
      </c>
      <c r="C47" s="11"/>
      <c r="E47" s="143"/>
      <c r="F47" s="77"/>
      <c r="G47" s="77"/>
      <c r="H47" s="65"/>
      <c r="I47" s="108"/>
      <c r="J47" s="72"/>
      <c r="K47" s="72"/>
      <c r="N47" s="105">
        <f>VLOOKUP($N$40,FoundationData!$A$121:$J$137,MATCH($P$40,FoundationData!$A$121:$J$121,0))</f>
        <v>1.2</v>
      </c>
      <c r="O47" s="106"/>
      <c r="P47" s="11" t="s">
        <v>145</v>
      </c>
    </row>
    <row r="48" spans="1:17" ht="13.8" x14ac:dyDescent="0.25">
      <c r="A48" s="130"/>
      <c r="B48" s="189"/>
      <c r="C48" s="182"/>
      <c r="D48" s="183"/>
      <c r="E48" s="143"/>
      <c r="F48" s="77"/>
      <c r="G48" s="77"/>
      <c r="H48" s="65"/>
      <c r="I48" s="108"/>
      <c r="J48" s="72"/>
      <c r="K48" s="72"/>
      <c r="N48" s="105">
        <f>VLOOKUP($N$40,FoundationData!$A$144:$J$160,MATCH($P$40,FoundationData!$A$144:$J$144,0))</f>
        <v>1</v>
      </c>
      <c r="O48" s="106"/>
      <c r="P48" s="27" t="s">
        <v>146</v>
      </c>
    </row>
    <row r="49" spans="1:16" ht="13.8" x14ac:dyDescent="0.25">
      <c r="A49" s="130"/>
      <c r="B49" s="163" t="s">
        <v>165</v>
      </c>
      <c r="C49" s="41" t="s">
        <v>62</v>
      </c>
      <c r="D49" s="180" t="s">
        <v>6</v>
      </c>
      <c r="E49" s="143"/>
      <c r="F49" s="77"/>
      <c r="G49" s="77"/>
      <c r="H49" s="65" t="s">
        <v>60</v>
      </c>
      <c r="I49" s="112" t="str">
        <f>C49</f>
        <v>NZ3</v>
      </c>
      <c r="J49" s="62"/>
      <c r="K49" s="72"/>
    </row>
    <row r="50" spans="1:16" ht="13.8" x14ac:dyDescent="0.25">
      <c r="A50" s="130"/>
      <c r="B50" s="163" t="s">
        <v>172</v>
      </c>
      <c r="C50" s="188" t="str">
        <f>VLOOKUP(C49,K18:L20,2)</f>
        <v>Wellington &amp; Marlborough Sounds</v>
      </c>
      <c r="D50" s="180"/>
      <c r="E50" s="143"/>
      <c r="F50" s="77"/>
      <c r="G50" s="77"/>
      <c r="H50" s="65" t="s">
        <v>22</v>
      </c>
      <c r="I50" s="113" t="str">
        <f>C51</f>
        <v>Open (Terrain Category 2)</v>
      </c>
      <c r="M50" s="12" t="s">
        <v>124</v>
      </c>
    </row>
    <row r="51" spans="1:16" ht="13.8" x14ac:dyDescent="0.25">
      <c r="A51" s="130"/>
      <c r="B51" s="163" t="s">
        <v>64</v>
      </c>
      <c r="C51" s="17" t="s">
        <v>2</v>
      </c>
      <c r="D51" s="180" t="s">
        <v>6</v>
      </c>
      <c r="E51" s="143"/>
      <c r="F51" s="77"/>
      <c r="G51" s="77"/>
      <c r="H51" s="65" t="s">
        <v>76</v>
      </c>
      <c r="I51" s="114">
        <f>IF(I50="Open (Terrain Category 2)",1,IF(I50="Hilly (Slopes up to 1V:5H)",1.35,IF(I50="Lee Zone or Channelling",1.8,IF(I50="Suburban (Terrain Category 3)",0.8,"Pick Terrain"))))</f>
        <v>1</v>
      </c>
      <c r="J51" s="11" t="s">
        <v>75</v>
      </c>
      <c r="K51" s="72"/>
      <c r="N51" s="94" t="str">
        <f>$C$49</f>
        <v>NZ3</v>
      </c>
    </row>
    <row r="52" spans="1:16" ht="13.8" x14ac:dyDescent="0.25">
      <c r="A52" s="130"/>
      <c r="B52" s="185"/>
      <c r="C52" s="186"/>
      <c r="D52" s="187"/>
      <c r="E52" s="143"/>
      <c r="F52" s="77"/>
      <c r="G52" s="77"/>
      <c r="H52" s="65"/>
      <c r="I52" s="108"/>
      <c r="J52" s="72"/>
      <c r="K52" s="72"/>
      <c r="M52" s="42" t="s">
        <v>125</v>
      </c>
      <c r="N52" s="98">
        <f>$C$57*$C$54</f>
        <v>2.1464352</v>
      </c>
      <c r="O52" s="42" t="s">
        <v>127</v>
      </c>
      <c r="P52" s="99">
        <f>$I$41</f>
        <v>2.35</v>
      </c>
    </row>
    <row r="53" spans="1:16" ht="16.2" x14ac:dyDescent="0.25">
      <c r="A53" s="130"/>
      <c r="B53" s="65"/>
      <c r="C53" s="108"/>
      <c r="D53" s="115"/>
      <c r="E53" s="143"/>
      <c r="F53" s="77"/>
      <c r="G53" s="77"/>
      <c r="H53" s="49" t="s">
        <v>40</v>
      </c>
      <c r="I53" s="75">
        <f>C54</f>
        <v>1.25</v>
      </c>
      <c r="J53" s="77" t="s">
        <v>7</v>
      </c>
      <c r="M53" s="42" t="s">
        <v>126</v>
      </c>
      <c r="N53" s="100">
        <f>IF(IF(MROUND(N52,0.5)&gt;=0.5,MROUND(N52,0.5),CEILING(N52,0.05))&gt;=0.25,CEILING(N52,0.5),0.25)</f>
        <v>2.5</v>
      </c>
      <c r="O53" s="42" t="s">
        <v>128</v>
      </c>
      <c r="P53" s="101">
        <f>IF(P52&lt;0.25,CEILING(P52,0.25),CEILING(P52,0.5))</f>
        <v>2.5</v>
      </c>
    </row>
    <row r="54" spans="1:16" ht="15.6" x14ac:dyDescent="0.25">
      <c r="A54" s="130"/>
      <c r="B54" s="49" t="s">
        <v>40</v>
      </c>
      <c r="C54" s="75">
        <f>IF($C$44&lt;1,"No Poles Specified",IF(AND($C$44=1,$C$30="Yes"),($C$23*$I$51+$C$37*$I$51),IF(AND($C$44&gt;1,$C$30="Yes"),($C$23*$I$51+$C$37*$I$51)*(1.15/$C$44),IF(AND($C$44=1,$C$30="No"),($C$23*$I$51)*(1/$C$44),($C$23*$I$51)*(1.15/$C$44)))))</f>
        <v>1.25</v>
      </c>
      <c r="D54" s="12" t="s">
        <v>174</v>
      </c>
      <c r="E54" s="131"/>
      <c r="G54" s="11"/>
      <c r="H54" s="65"/>
      <c r="I54" s="108"/>
      <c r="J54" s="115"/>
      <c r="K54" s="11"/>
    </row>
    <row r="55" spans="1:16" ht="14.4" thickBot="1" x14ac:dyDescent="0.3">
      <c r="A55" s="130"/>
      <c r="B55" s="73"/>
      <c r="E55" s="131"/>
      <c r="F55" s="116"/>
      <c r="G55" s="77"/>
      <c r="K55" s="11"/>
      <c r="M55"/>
      <c r="N55" s="105">
        <f>VLOOKUP($N$40,FoundationData!$L$6:$U$22,MATCH($P$40,FoundationData!$L$6:$U$6,0))</f>
        <v>1.3</v>
      </c>
      <c r="P55" s="11" t="s">
        <v>140</v>
      </c>
    </row>
    <row r="56" spans="1:16" ht="14.4" thickTop="1" x14ac:dyDescent="0.25">
      <c r="A56" s="130"/>
      <c r="B56" s="49" t="s">
        <v>79</v>
      </c>
      <c r="C56" s="117" cm="1">
        <f t="array" ref="C56">INDEX(N5:P5,,MATCH($C$49,$N$4:$P$4,0))</f>
        <v>48</v>
      </c>
      <c r="D56" s="12" t="s">
        <v>80</v>
      </c>
      <c r="E56" s="143"/>
      <c r="F56" s="116"/>
      <c r="G56" s="77"/>
      <c r="H56" s="73"/>
      <c r="K56" s="11"/>
      <c r="N56" s="105">
        <f>VLOOKUP($N$40,FoundationData!$L$29:$U$45,MATCH($P$40,FoundationData!$L$29:$U$29,0))</f>
        <v>1.1000000000000001</v>
      </c>
      <c r="P56" s="11" t="s">
        <v>141</v>
      </c>
    </row>
    <row r="57" spans="1:16" ht="14.4" thickBot="1" x14ac:dyDescent="0.3">
      <c r="A57" s="130"/>
      <c r="B57" s="49" t="s">
        <v>14</v>
      </c>
      <c r="C57" s="118" cm="1">
        <f t="array" ref="C57">INDEX(N6:P6,,MATCH($C$49,$N$4:$P$4,0))</f>
        <v>1.7171481599999998</v>
      </c>
      <c r="D57" s="12" t="s">
        <v>81</v>
      </c>
      <c r="E57" s="131"/>
      <c r="F57" s="116"/>
      <c r="N57" s="105">
        <f>VLOOKUP($N$40,FoundationData!$L$52:$U$68,MATCH($P$40,FoundationData!$L$52:$U$52,0))</f>
        <v>0.9</v>
      </c>
      <c r="P57" s="11" t="s">
        <v>142</v>
      </c>
    </row>
    <row r="58" spans="1:16" ht="14.4" thickTop="1" x14ac:dyDescent="0.25">
      <c r="A58" s="130"/>
      <c r="B58" s="49" t="s">
        <v>82</v>
      </c>
      <c r="C58" s="119" cm="1">
        <f t="array" ref="C58">INDEX(N7:P7,,MATCH($C$49,$N$4:$P$4,0))</f>
        <v>46</v>
      </c>
      <c r="D58" s="12" t="s">
        <v>80</v>
      </c>
      <c r="E58" s="131"/>
      <c r="F58" s="116"/>
      <c r="G58" s="116"/>
      <c r="H58" s="120" t="s">
        <v>157</v>
      </c>
      <c r="I58" s="116"/>
      <c r="J58" s="116"/>
      <c r="K58" s="116"/>
      <c r="N58" s="105">
        <f>VLOOKUP($N$40,FoundationData!$L$75:$U$91,MATCH($P$40,FoundationData!$L$75:$U$75,0))</f>
        <v>0.7</v>
      </c>
      <c r="P58" s="11" t="s">
        <v>143</v>
      </c>
    </row>
    <row r="59" spans="1:16" ht="14.4" thickBot="1" x14ac:dyDescent="0.3">
      <c r="A59" s="130"/>
      <c r="B59" s="49" t="s">
        <v>83</v>
      </c>
      <c r="C59" s="121" cm="1">
        <f t="array" ref="C59">INDEX(N8:P8,,MATCH($C$49,$N$4:$P$4,0))</f>
        <v>1.5770336399999998</v>
      </c>
      <c r="D59" s="12" t="s">
        <v>81</v>
      </c>
      <c r="E59" s="131"/>
      <c r="F59" s="116"/>
      <c r="G59" s="116"/>
      <c r="H59" s="116" t="s">
        <v>159</v>
      </c>
      <c r="I59" s="116" t="str">
        <f>INDEX($N$23:$P$23,1,MATCH($C$49,$N$4:$P$4,0))</f>
        <v>102mm dia. CHS x 4.1mm</v>
      </c>
      <c r="K59" s="116"/>
      <c r="N59" s="105">
        <f>VLOOKUP($N$40,FoundationData!$L$98:$U$114,MATCH($P$40,FoundationData!$L$98:$U$98,0))</f>
        <v>1.2</v>
      </c>
      <c r="P59" s="11" t="s">
        <v>144</v>
      </c>
    </row>
    <row r="60" spans="1:16" ht="15" thickTop="1" thickBot="1" x14ac:dyDescent="0.3">
      <c r="A60" s="130"/>
      <c r="B60" s="49" t="s">
        <v>15</v>
      </c>
      <c r="C60" s="159" t="str">
        <f>IF($C$14=L4,I59,IF(C14=L5,I60,"Choose Post Material"))</f>
        <v>102mm dia. CHS x 4.1mm</v>
      </c>
      <c r="D60" s="146" t="str">
        <f>IFERROR(IF(C69&gt;=(IF(C14=L4,I63,IF(C14=L5,I64))),"Custom Pole Length Required. Recommend adjusting height of pole, or select a pole size with available lengths as below.",""),"")</f>
        <v/>
      </c>
      <c r="E60" s="131"/>
      <c r="F60" s="116"/>
      <c r="G60" s="116"/>
      <c r="H60" s="42" t="s">
        <v>158</v>
      </c>
      <c r="I60" s="42" t="str">
        <f>INDEX($N$35:$P$35,1,MATCH($C$49,$N$4:$P$4,0))</f>
        <v>No Post Large Enough</v>
      </c>
      <c r="J60" s="116"/>
      <c r="K60" s="116"/>
      <c r="N60" s="105">
        <f>VLOOKUP($N$40,FoundationData!$L$121:$U$137,MATCH($P$40,FoundationData!$L$121:$U$121,0))</f>
        <v>1.1000000000000001</v>
      </c>
      <c r="P60" s="11" t="s">
        <v>145</v>
      </c>
    </row>
    <row r="61" spans="1:16" ht="14.4" thickTop="1" x14ac:dyDescent="0.25">
      <c r="A61" s="130"/>
      <c r="B61" s="49"/>
      <c r="C61" s="147"/>
      <c r="E61" s="131"/>
      <c r="F61" s="116"/>
      <c r="G61" s="116"/>
      <c r="J61" s="116"/>
      <c r="K61" s="116"/>
      <c r="N61" s="105">
        <f>VLOOKUP($N$40,FoundationData!$L$144:$U$160,MATCH($P$40,FoundationData!$L$144:$U$144,0))</f>
        <v>0.9</v>
      </c>
      <c r="P61" s="27" t="s">
        <v>146</v>
      </c>
    </row>
    <row r="62" spans="1:16" ht="13.8" x14ac:dyDescent="0.25">
      <c r="A62" s="130"/>
      <c r="B62" s="148" t="s">
        <v>59</v>
      </c>
      <c r="C62" s="149"/>
      <c r="E62" s="150"/>
      <c r="F62" s="116"/>
      <c r="G62" s="116"/>
      <c r="H62" s="120" t="s">
        <v>161</v>
      </c>
      <c r="I62" s="116"/>
      <c r="J62" s="116"/>
      <c r="K62" s="116"/>
    </row>
    <row r="63" spans="1:16" ht="13.8" x14ac:dyDescent="0.25">
      <c r="A63" s="130"/>
      <c r="B63" s="49" t="s">
        <v>112</v>
      </c>
      <c r="C63" s="195" t="s">
        <v>140</v>
      </c>
      <c r="D63" s="196"/>
      <c r="E63" s="150"/>
      <c r="F63" s="116"/>
      <c r="G63" s="116"/>
      <c r="H63" s="122" t="s">
        <v>162</v>
      </c>
      <c r="I63" s="116" t="e">
        <f>INDEX(O71:O72,MATCH(I59,L71:L72,0))</f>
        <v>#N/A</v>
      </c>
      <c r="J63" s="116" t="s">
        <v>13</v>
      </c>
      <c r="K63" s="116"/>
    </row>
    <row r="64" spans="1:16" ht="14.4" thickBot="1" x14ac:dyDescent="0.3">
      <c r="A64" s="130"/>
      <c r="C64" s="123"/>
      <c r="E64" s="150"/>
      <c r="F64" s="116"/>
      <c r="G64" s="116"/>
      <c r="H64" s="122" t="s">
        <v>163</v>
      </c>
      <c r="I64" s="116" t="e">
        <f>INDEX(O68:O69,MATCH(I60,L68:L69,0))</f>
        <v>#N/A</v>
      </c>
      <c r="J64" s="116" t="s">
        <v>13</v>
      </c>
      <c r="K64" s="116"/>
    </row>
    <row r="65" spans="1:16" ht="15" thickTop="1" thickBot="1" x14ac:dyDescent="0.3">
      <c r="A65" s="130"/>
      <c r="B65" s="151" t="s">
        <v>16</v>
      </c>
      <c r="C65" s="124">
        <f>IF($C$60="No Post Large Enough","",INDEX(N42:N48,MATCH($C$63,P42:P48,0)))</f>
        <v>1.4</v>
      </c>
      <c r="D65" s="12" t="s">
        <v>13</v>
      </c>
      <c r="E65" s="150"/>
      <c r="F65" s="116"/>
      <c r="G65" s="116"/>
      <c r="K65" s="116"/>
      <c r="M65" s="12" t="s">
        <v>147</v>
      </c>
    </row>
    <row r="66" spans="1:16" ht="15" thickTop="1" thickBot="1" x14ac:dyDescent="0.3">
      <c r="A66" s="130"/>
      <c r="B66" s="151" t="s">
        <v>23</v>
      </c>
      <c r="C66" s="124">
        <f>IF($C$60="No Post Large Enough","",INDEX(N55:N61,MATCH($C$63,P55:P61,0)))</f>
        <v>1.3</v>
      </c>
      <c r="D66" s="12" t="s">
        <v>13</v>
      </c>
      <c r="E66" s="150"/>
      <c r="F66" s="116"/>
      <c r="G66" s="116"/>
      <c r="H66" s="11"/>
      <c r="J66" s="116"/>
      <c r="K66" s="116"/>
      <c r="M66" s="42" t="s">
        <v>148</v>
      </c>
      <c r="N66" s="99" t="s">
        <v>149</v>
      </c>
      <c r="O66" s="24" t="s">
        <v>153</v>
      </c>
      <c r="P66"/>
    </row>
    <row r="67" spans="1:16" ht="14.4" thickTop="1" x14ac:dyDescent="0.25">
      <c r="A67" s="130"/>
      <c r="B67" s="108"/>
      <c r="C67" s="147"/>
      <c r="D67" s="12"/>
      <c r="E67" s="150"/>
      <c r="F67" s="116"/>
      <c r="G67" s="116"/>
      <c r="K67" s="116"/>
      <c r="N67" s="99" t="s">
        <v>151</v>
      </c>
      <c r="O67" s="24" t="s">
        <v>13</v>
      </c>
      <c r="P67"/>
    </row>
    <row r="68" spans="1:16" ht="14.4" thickBot="1" x14ac:dyDescent="0.3">
      <c r="A68" s="130"/>
      <c r="B68" s="148" t="s">
        <v>167</v>
      </c>
      <c r="C68"/>
      <c r="D68" s="12"/>
      <c r="E68" s="143"/>
      <c r="G68" s="116"/>
      <c r="H68" s="116"/>
      <c r="I68" s="125"/>
      <c r="J68" s="116"/>
      <c r="K68" s="116"/>
      <c r="L68" s="42" t="str">
        <f>Q29</f>
        <v>60mm dia. CHS x 2.9mm</v>
      </c>
      <c r="M68" s="42" t="s">
        <v>150</v>
      </c>
      <c r="N68" s="42">
        <v>60</v>
      </c>
      <c r="O68" s="99">
        <v>4</v>
      </c>
    </row>
    <row r="69" spans="1:16" ht="15" thickTop="1" thickBot="1" x14ac:dyDescent="0.3">
      <c r="A69" s="130"/>
      <c r="B69" s="151" t="s">
        <v>17</v>
      </c>
      <c r="C69" s="126">
        <f>IF($C$60="No Post Large Enough","",IF(($C$65 - 0.1)+$C$25+$C$20&gt;6,"Over Size Post Length",($C$65-0.1)+$C$25+$C$20))</f>
        <v>4.3</v>
      </c>
      <c r="D69" s="12" t="s">
        <v>13</v>
      </c>
      <c r="E69" s="150"/>
      <c r="G69" s="116"/>
      <c r="K69" s="116"/>
      <c r="L69" s="42" t="str">
        <f>Q30</f>
        <v>76mm dia. CHS x 3.2mm</v>
      </c>
      <c r="M69" s="42" t="s">
        <v>150</v>
      </c>
      <c r="N69" s="42">
        <v>76</v>
      </c>
      <c r="O69" s="99">
        <v>4</v>
      </c>
    </row>
    <row r="70" spans="1:16" ht="15" thickTop="1" thickBot="1" x14ac:dyDescent="0.3">
      <c r="A70" s="130"/>
      <c r="B70" s="151" t="s">
        <v>18</v>
      </c>
      <c r="C70" s="126">
        <f>IF($C$60="No Post Large Enough","",IF(($C$66-0.1)+$C$25+$C$20&gt;6,"Over Size Post Length",($C$66-0.1)+$C$25+$C$20))</f>
        <v>4.2</v>
      </c>
      <c r="D70" s="12" t="s">
        <v>13</v>
      </c>
      <c r="E70" s="150"/>
      <c r="G70" s="116"/>
      <c r="H70" s="11"/>
      <c r="K70" s="116"/>
      <c r="O70" s="99"/>
    </row>
    <row r="71" spans="1:16" ht="13.8" thickTop="1" x14ac:dyDescent="0.25">
      <c r="A71" s="130"/>
      <c r="B71" s="73"/>
      <c r="E71" s="152"/>
      <c r="L71" s="42" t="str">
        <f>Q14</f>
        <v>60mm dia. CHS x 2.8mm</v>
      </c>
      <c r="M71" s="11" t="s">
        <v>152</v>
      </c>
      <c r="N71" s="42">
        <v>60</v>
      </c>
      <c r="O71" s="99">
        <v>4</v>
      </c>
    </row>
    <row r="72" spans="1:16" ht="111.75" customHeight="1" x14ac:dyDescent="0.25">
      <c r="A72" s="130"/>
      <c r="B72" s="197" t="s">
        <v>180</v>
      </c>
      <c r="C72" s="197"/>
      <c r="D72" s="197"/>
      <c r="E72" s="152"/>
      <c r="H72" s="11"/>
      <c r="J72" s="116"/>
      <c r="L72" s="42" t="str">
        <f t="shared" ref="L72" si="3">Q15</f>
        <v>76mm dia. CHS x 3.05mm</v>
      </c>
      <c r="M72" s="11" t="s">
        <v>152</v>
      </c>
      <c r="N72" s="42">
        <v>76</v>
      </c>
      <c r="O72" s="99">
        <v>5</v>
      </c>
    </row>
    <row r="73" spans="1:16" x14ac:dyDescent="0.25">
      <c r="A73" s="130"/>
      <c r="B73" s="153"/>
      <c r="C73" s="154"/>
      <c r="D73" s="154"/>
      <c r="E73" s="131"/>
      <c r="M73" s="11"/>
    </row>
    <row r="74" spans="1:16" ht="93.75" customHeight="1" x14ac:dyDescent="0.25">
      <c r="A74" s="130"/>
      <c r="B74" s="192" t="e" vm="2">
        <v>#VALUE!</v>
      </c>
      <c r="C74" s="192"/>
      <c r="D74" s="192"/>
      <c r="E74" s="131"/>
      <c r="M74" s="11"/>
    </row>
    <row r="75" spans="1:16" x14ac:dyDescent="0.25">
      <c r="A75" s="130"/>
      <c r="B75" s="73"/>
      <c r="D75" s="155"/>
      <c r="E75" s="131"/>
    </row>
    <row r="76" spans="1:16" x14ac:dyDescent="0.25">
      <c r="A76" s="130"/>
      <c r="C76" s="191" t="s">
        <v>175</v>
      </c>
      <c r="D76" s="155"/>
      <c r="E76" s="131"/>
    </row>
    <row r="77" spans="1:16" ht="13.8" thickBot="1" x14ac:dyDescent="0.3">
      <c r="A77" s="156"/>
      <c r="B77" s="157"/>
      <c r="C77" s="157"/>
      <c r="D77" s="157"/>
      <c r="E77" s="158"/>
      <c r="M77"/>
      <c r="N77"/>
      <c r="O77"/>
    </row>
    <row r="78" spans="1:16" x14ac:dyDescent="0.25">
      <c r="M78"/>
      <c r="N78"/>
      <c r="O78"/>
    </row>
  </sheetData>
  <sheetProtection algorithmName="SHA-512" hashValue="oBwYW8AVftqHxnP81cYT3qum43HItpHiU/xNOP8lbJsUEvBvwEw+CTpgjjmY9c2/mdcjZ69TI+7fcXMS9cAqTg==" saltValue="XRwPybbKLQ0uLlOIePilAA==" spinCount="100000" sheet="1" selectLockedCells="1"/>
  <mergeCells count="6">
    <mergeCell ref="B2:D2"/>
    <mergeCell ref="B74:D74"/>
    <mergeCell ref="J44:K45"/>
    <mergeCell ref="D43:D45"/>
    <mergeCell ref="C63:D63"/>
    <mergeCell ref="B72:D72"/>
  </mergeCells>
  <phoneticPr fontId="0" type="noConversion"/>
  <conditionalFormatting sqref="B32:D39">
    <cfRule type="expression" dxfId="9" priority="9">
      <formula>$C$30="No"</formula>
    </cfRule>
  </conditionalFormatting>
  <conditionalFormatting sqref="C21">
    <cfRule type="expression" dxfId="8" priority="16" stopIfTrue="1">
      <formula>$C$18="Circle"</formula>
    </cfRule>
    <cfRule type="expression" dxfId="7" priority="17" stopIfTrue="1">
      <formula>$D$15&lt;0</formula>
    </cfRule>
    <cfRule type="expression" dxfId="6" priority="23" stopIfTrue="1">
      <formula>$I$53*$I$44&gt;4.7</formula>
    </cfRule>
  </conditionalFormatting>
  <conditionalFormatting sqref="C34">
    <cfRule type="expression" dxfId="5" priority="13" stopIfTrue="1">
      <formula>$D$26&lt;0</formula>
    </cfRule>
  </conditionalFormatting>
  <conditionalFormatting sqref="C35">
    <cfRule type="expression" dxfId="4" priority="4">
      <formula>AND($C$30="No",$C$32="Circle")</formula>
    </cfRule>
    <cfRule type="expression" dxfId="3" priority="6">
      <formula>$C$32="Circle"</formula>
    </cfRule>
    <cfRule type="expression" dxfId="2" priority="7">
      <formula>$C$30="No"</formula>
    </cfRule>
  </conditionalFormatting>
  <conditionalFormatting sqref="C39">
    <cfRule type="expression" dxfId="1" priority="14" stopIfTrue="1">
      <formula>#REF!+$D$26&gt;$D$17</formula>
    </cfRule>
  </conditionalFormatting>
  <conditionalFormatting sqref="D35">
    <cfRule type="expression" dxfId="0" priority="5">
      <formula>$C$32="Circle"</formula>
    </cfRule>
  </conditionalFormatting>
  <dataValidations count="10">
    <dataValidation type="list" allowBlank="1" showInputMessage="1" showErrorMessage="1" sqref="C18 C32" xr:uid="{00000000-0002-0000-0000-000001000000}">
      <formula1>SignShape</formula1>
    </dataValidation>
    <dataValidation type="list" showInputMessage="1" showErrorMessage="1" sqref="I30" xr:uid="{00000000-0002-0000-0000-000003000000}">
      <formula1>Steel_CHS__C350</formula1>
    </dataValidation>
    <dataValidation showInputMessage="1" showErrorMessage="1" sqref="I49 C50" xr:uid="{AC5E0F89-0C53-41C8-BC1F-43D57CB95960}"/>
    <dataValidation type="list" showInputMessage="1" showErrorMessage="1" sqref="C30" xr:uid="{00000000-0002-0000-0000-000004000000}">
      <formula1>L7:L8</formula1>
    </dataValidation>
    <dataValidation type="list" allowBlank="1" showInputMessage="1" showErrorMessage="1" sqref="I31" xr:uid="{00000000-0002-0000-0000-000002000000}">
      <formula1>#REF!</formula1>
    </dataValidation>
    <dataValidation type="list" allowBlank="1" showInputMessage="1" showErrorMessage="1" sqref="C63" xr:uid="{858C327D-A61D-4DBF-83E4-D2E7D310BC75}">
      <formula1>$I$3:$I$9</formula1>
    </dataValidation>
    <dataValidation type="list" allowBlank="1" showInputMessage="1" showErrorMessage="1" sqref="C14" xr:uid="{66407657-B500-4F8B-8094-D36D94E19817}">
      <formula1>$L$4:$L$5</formula1>
    </dataValidation>
    <dataValidation type="list" allowBlank="1" showInputMessage="1" showErrorMessage="1" sqref="C51" xr:uid="{00000000-0002-0000-0000-000000000000}">
      <formula1>$L$23:$L$26</formula1>
    </dataValidation>
    <dataValidation type="list" allowBlank="1" showDropDown="1" showInputMessage="1" showErrorMessage="1" sqref="I50" xr:uid="{71CF7EA3-43F2-46B8-AAF0-806B1B94361B}">
      <formula1>$L$23:$L$35</formula1>
    </dataValidation>
    <dataValidation type="list" showInputMessage="1" showErrorMessage="1" sqref="C49" xr:uid="{45769B0D-A36C-44FF-8A97-044C06C5667A}">
      <formula1>$K$18:$K$20</formula1>
    </dataValidation>
  </dataValidations>
  <hyperlinks>
    <hyperlink ref="D7" r:id="rId1" xr:uid="{D14CCE09-F833-4F42-B319-82C2A21CAFF5}"/>
    <hyperlink ref="B2:D2" r:id="rId2" display="http://www.allsignsystems.nz/" xr:uid="{E8035742-8D04-4C00-BE07-31B74ACFA2CC}"/>
    <hyperlink ref="B74:D74" r:id="rId3" display="http://www.allsignsystems.nz/" xr:uid="{736E139B-1AE2-411B-9BDF-E1F78A099E09}"/>
  </hyperlinks>
  <printOptions horizontalCentered="1" verticalCentered="1"/>
  <pageMargins left="0.35433070866141736" right="0.35433070866141736" top="0.39370078740157483" bottom="0.39370078740157483" header="0" footer="0"/>
  <pageSetup paperSize="9" scale="61" orientation="portrait" r:id="rId4"/>
  <headerFooter>
    <oddHeader>&amp;C&amp;G</oddHeader>
  </headerFooter>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BC10E-0639-447E-B54A-18BBE22F16AA}">
  <sheetPr codeName="Sheet12"/>
  <dimension ref="A1:Y160"/>
  <sheetViews>
    <sheetView workbookViewId="0">
      <selection activeCell="F31" sqref="F31"/>
    </sheetView>
  </sheetViews>
  <sheetFormatPr defaultRowHeight="13.2" x14ac:dyDescent="0.25"/>
  <cols>
    <col min="1" max="1" width="12.5546875" customWidth="1"/>
    <col min="12" max="12" width="12.5546875" customWidth="1"/>
  </cols>
  <sheetData>
    <row r="1" spans="1:25" x14ac:dyDescent="0.25">
      <c r="A1">
        <f>COLUMN(A1)</f>
        <v>1</v>
      </c>
      <c r="B1" s="39">
        <f>COLUMN(B1)</f>
        <v>2</v>
      </c>
      <c r="C1">
        <f t="shared" ref="C1:U1" si="0">COLUMN(C1)</f>
        <v>3</v>
      </c>
      <c r="D1">
        <f t="shared" si="0"/>
        <v>4</v>
      </c>
      <c r="E1">
        <f t="shared" si="0"/>
        <v>5</v>
      </c>
      <c r="F1">
        <f t="shared" si="0"/>
        <v>6</v>
      </c>
      <c r="G1">
        <f t="shared" si="0"/>
        <v>7</v>
      </c>
      <c r="H1">
        <f t="shared" si="0"/>
        <v>8</v>
      </c>
      <c r="I1">
        <f t="shared" si="0"/>
        <v>9</v>
      </c>
      <c r="J1">
        <f t="shared" si="0"/>
        <v>10</v>
      </c>
      <c r="M1" s="39">
        <f t="shared" si="0"/>
        <v>13</v>
      </c>
      <c r="N1">
        <f t="shared" si="0"/>
        <v>14</v>
      </c>
      <c r="O1">
        <f t="shared" si="0"/>
        <v>15</v>
      </c>
      <c r="P1">
        <f t="shared" si="0"/>
        <v>16</v>
      </c>
      <c r="Q1">
        <f t="shared" si="0"/>
        <v>17</v>
      </c>
      <c r="R1">
        <f t="shared" si="0"/>
        <v>18</v>
      </c>
      <c r="S1">
        <f t="shared" si="0"/>
        <v>19</v>
      </c>
      <c r="T1">
        <f t="shared" si="0"/>
        <v>20</v>
      </c>
      <c r="U1">
        <f t="shared" si="0"/>
        <v>21</v>
      </c>
    </row>
    <row r="2" spans="1:25" ht="15.6" x14ac:dyDescent="0.3">
      <c r="A2" s="3" t="s">
        <v>130</v>
      </c>
      <c r="B2" s="28" t="s">
        <v>113</v>
      </c>
      <c r="L2" s="3" t="s">
        <v>130</v>
      </c>
      <c r="M2" s="28" t="s">
        <v>113</v>
      </c>
    </row>
    <row r="3" spans="1:25" ht="13.8" thickBot="1" x14ac:dyDescent="0.3">
      <c r="A3">
        <v>300</v>
      </c>
      <c r="B3" s="1" t="s">
        <v>129</v>
      </c>
      <c r="L3">
        <v>400</v>
      </c>
      <c r="M3" s="1" t="s">
        <v>129</v>
      </c>
    </row>
    <row r="4" spans="1:25" ht="13.8" thickBot="1" x14ac:dyDescent="0.3">
      <c r="A4" s="199" t="s">
        <v>9</v>
      </c>
      <c r="B4" s="200"/>
      <c r="C4" s="200"/>
      <c r="D4" s="200"/>
      <c r="E4" s="200"/>
      <c r="F4" s="200"/>
      <c r="G4" s="200"/>
      <c r="H4" s="200"/>
      <c r="I4" s="200"/>
      <c r="J4" s="201"/>
      <c r="L4" s="199" t="s">
        <v>10</v>
      </c>
      <c r="M4" s="200"/>
      <c r="N4" s="200"/>
      <c r="O4" s="200"/>
      <c r="P4" s="200"/>
      <c r="Q4" s="200"/>
      <c r="R4" s="200"/>
      <c r="S4" s="200"/>
      <c r="T4" s="200"/>
      <c r="U4" s="201"/>
    </row>
    <row r="5" spans="1:25" x14ac:dyDescent="0.25">
      <c r="A5" s="8" t="s">
        <v>12</v>
      </c>
      <c r="B5" s="202" t="s">
        <v>8</v>
      </c>
      <c r="C5" s="203"/>
      <c r="D5" s="203"/>
      <c r="E5" s="203"/>
      <c r="F5" s="203"/>
      <c r="G5" s="203"/>
      <c r="H5" s="203"/>
      <c r="I5" s="203"/>
      <c r="J5" s="204"/>
      <c r="L5" s="8" t="s">
        <v>12</v>
      </c>
      <c r="M5" s="202" t="s">
        <v>8</v>
      </c>
      <c r="N5" s="203"/>
      <c r="O5" s="203"/>
      <c r="P5" s="203"/>
      <c r="Q5" s="203"/>
      <c r="R5" s="203"/>
      <c r="S5" s="203"/>
      <c r="T5" s="203"/>
      <c r="U5" s="204"/>
    </row>
    <row r="6" spans="1:25" ht="13.8" thickBot="1" x14ac:dyDescent="0.3">
      <c r="A6" s="9" t="s">
        <v>1</v>
      </c>
      <c r="B6" s="7">
        <v>1</v>
      </c>
      <c r="C6" s="7">
        <v>1.5</v>
      </c>
      <c r="D6" s="7">
        <v>2</v>
      </c>
      <c r="E6" s="7">
        <v>2.5</v>
      </c>
      <c r="F6" s="7">
        <v>3</v>
      </c>
      <c r="G6" s="7">
        <v>3.5</v>
      </c>
      <c r="H6" s="7">
        <v>4</v>
      </c>
      <c r="I6" s="7">
        <v>4.5</v>
      </c>
      <c r="J6" s="7">
        <v>5</v>
      </c>
      <c r="L6" s="9" t="s">
        <v>1</v>
      </c>
      <c r="M6" s="7">
        <v>1</v>
      </c>
      <c r="N6" s="7">
        <v>1.5</v>
      </c>
      <c r="O6" s="7">
        <v>2</v>
      </c>
      <c r="P6" s="7">
        <v>2.5</v>
      </c>
      <c r="Q6" s="7">
        <v>3</v>
      </c>
      <c r="R6" s="7">
        <v>3.5</v>
      </c>
      <c r="S6" s="7">
        <v>4</v>
      </c>
      <c r="T6" s="7">
        <v>4.5</v>
      </c>
      <c r="U6" s="7">
        <v>5</v>
      </c>
    </row>
    <row r="7" spans="1:25" x14ac:dyDescent="0.25">
      <c r="A7" s="4">
        <v>0.25</v>
      </c>
      <c r="B7" s="5">
        <v>0.7</v>
      </c>
      <c r="C7" s="5">
        <v>0.7</v>
      </c>
      <c r="D7" s="5">
        <v>0.8</v>
      </c>
      <c r="E7" s="5">
        <v>0.8</v>
      </c>
      <c r="F7" s="5">
        <v>0.8</v>
      </c>
      <c r="G7" s="5">
        <v>0.8</v>
      </c>
      <c r="H7" s="5">
        <v>0.8</v>
      </c>
      <c r="I7" s="5">
        <v>0.9</v>
      </c>
      <c r="J7" s="5">
        <v>0.9</v>
      </c>
      <c r="L7" s="4">
        <v>0.25</v>
      </c>
      <c r="M7" s="5">
        <v>0.7</v>
      </c>
      <c r="N7" s="5">
        <v>0.7</v>
      </c>
      <c r="O7" s="5">
        <v>0.7</v>
      </c>
      <c r="P7" s="5">
        <v>0.7</v>
      </c>
      <c r="Q7" s="5">
        <v>0.8</v>
      </c>
      <c r="R7" s="5">
        <v>0.8</v>
      </c>
      <c r="S7" s="5">
        <v>0.8</v>
      </c>
      <c r="T7" s="5">
        <v>0.8</v>
      </c>
      <c r="U7" s="5">
        <v>0.8</v>
      </c>
    </row>
    <row r="8" spans="1:25" x14ac:dyDescent="0.25">
      <c r="A8" s="5">
        <v>0.5</v>
      </c>
      <c r="B8" s="5">
        <v>0.8</v>
      </c>
      <c r="C8" s="5">
        <v>0.8</v>
      </c>
      <c r="D8" s="5">
        <v>0.9</v>
      </c>
      <c r="E8" s="5">
        <v>0.9</v>
      </c>
      <c r="F8" s="5">
        <v>0.9</v>
      </c>
      <c r="G8" s="5">
        <v>1</v>
      </c>
      <c r="H8" s="5">
        <v>1</v>
      </c>
      <c r="I8" s="5">
        <v>1</v>
      </c>
      <c r="J8" s="5">
        <v>1</v>
      </c>
      <c r="L8" s="5">
        <v>0.5</v>
      </c>
      <c r="M8" s="5">
        <v>0.7</v>
      </c>
      <c r="N8" s="5">
        <v>0.8</v>
      </c>
      <c r="O8" s="5">
        <v>0.8</v>
      </c>
      <c r="P8" s="5">
        <v>0.8</v>
      </c>
      <c r="Q8" s="5">
        <v>0.9</v>
      </c>
      <c r="R8" s="5">
        <v>0.9</v>
      </c>
      <c r="S8" s="5">
        <v>0.9</v>
      </c>
      <c r="T8" s="5">
        <v>0.9</v>
      </c>
      <c r="U8" s="5">
        <v>1</v>
      </c>
      <c r="X8" s="26"/>
      <c r="Y8" s="11"/>
    </row>
    <row r="9" spans="1:25" x14ac:dyDescent="0.25">
      <c r="A9" s="5">
        <v>1</v>
      </c>
      <c r="B9" s="5">
        <v>0.9</v>
      </c>
      <c r="C9" s="5">
        <v>1</v>
      </c>
      <c r="D9" s="5">
        <v>1</v>
      </c>
      <c r="E9" s="5">
        <v>1.1000000000000001</v>
      </c>
      <c r="F9" s="5">
        <v>1.1000000000000001</v>
      </c>
      <c r="G9" s="5">
        <v>1.2</v>
      </c>
      <c r="H9" s="5">
        <v>1.2</v>
      </c>
      <c r="I9" s="5">
        <v>1.2</v>
      </c>
      <c r="J9" s="5">
        <v>1.3</v>
      </c>
      <c r="L9" s="5">
        <v>1</v>
      </c>
      <c r="M9" s="5">
        <v>0.9</v>
      </c>
      <c r="N9" s="5">
        <v>0.9</v>
      </c>
      <c r="O9" s="5">
        <v>0.9</v>
      </c>
      <c r="P9" s="5">
        <v>1</v>
      </c>
      <c r="Q9" s="5">
        <v>1</v>
      </c>
      <c r="R9" s="5">
        <v>1.1000000000000001</v>
      </c>
      <c r="S9" s="5">
        <v>1.1000000000000001</v>
      </c>
      <c r="T9" s="5">
        <v>1.1000000000000001</v>
      </c>
      <c r="U9" s="5">
        <v>1.2</v>
      </c>
      <c r="X9" s="26"/>
      <c r="Y9" s="11"/>
    </row>
    <row r="10" spans="1:25" x14ac:dyDescent="0.25">
      <c r="A10" s="5">
        <v>1.5</v>
      </c>
      <c r="B10" s="5">
        <v>1</v>
      </c>
      <c r="C10" s="5">
        <v>1.1000000000000001</v>
      </c>
      <c r="D10" s="5">
        <v>1.1000000000000001</v>
      </c>
      <c r="E10" s="5">
        <v>1.2</v>
      </c>
      <c r="F10" s="5">
        <v>1.3</v>
      </c>
      <c r="G10" s="5">
        <v>1.3</v>
      </c>
      <c r="H10" s="5">
        <v>1.4</v>
      </c>
      <c r="I10" s="5">
        <v>1.4</v>
      </c>
      <c r="J10" s="5">
        <v>1.4</v>
      </c>
      <c r="L10" s="5">
        <v>1.5</v>
      </c>
      <c r="M10" s="5">
        <v>0.9</v>
      </c>
      <c r="N10" s="5">
        <v>1</v>
      </c>
      <c r="O10" s="5">
        <v>1.1000000000000001</v>
      </c>
      <c r="P10" s="5">
        <v>1.1000000000000001</v>
      </c>
      <c r="Q10" s="5">
        <v>1.2</v>
      </c>
      <c r="R10" s="5">
        <v>1.2</v>
      </c>
      <c r="S10" s="5">
        <v>1.2</v>
      </c>
      <c r="T10" s="5">
        <v>1.3</v>
      </c>
      <c r="U10" s="5">
        <v>1.3</v>
      </c>
      <c r="X10" s="26"/>
      <c r="Y10" s="11"/>
    </row>
    <row r="11" spans="1:25" x14ac:dyDescent="0.25">
      <c r="A11" s="5">
        <v>2</v>
      </c>
      <c r="B11" s="5">
        <v>1.1000000000000001</v>
      </c>
      <c r="C11" s="5">
        <v>1.2</v>
      </c>
      <c r="D11" s="5">
        <v>1.3</v>
      </c>
      <c r="E11" s="5">
        <v>1.3</v>
      </c>
      <c r="F11" s="5">
        <v>1.4</v>
      </c>
      <c r="G11" s="5">
        <v>1.4</v>
      </c>
      <c r="H11" s="5">
        <v>1.5</v>
      </c>
      <c r="I11" s="5">
        <v>1.5</v>
      </c>
      <c r="J11" s="5">
        <v>1.6</v>
      </c>
      <c r="L11" s="5">
        <v>2</v>
      </c>
      <c r="M11" s="5">
        <v>1</v>
      </c>
      <c r="N11" s="5">
        <v>1.1000000000000001</v>
      </c>
      <c r="O11" s="5">
        <v>1.1000000000000001</v>
      </c>
      <c r="P11" s="5">
        <v>1.2</v>
      </c>
      <c r="Q11" s="5">
        <v>1.3</v>
      </c>
      <c r="R11" s="5">
        <v>1.3</v>
      </c>
      <c r="S11" s="5">
        <v>1.4</v>
      </c>
      <c r="T11" s="5">
        <v>1.4</v>
      </c>
      <c r="U11" s="5">
        <v>1.4</v>
      </c>
      <c r="X11" s="26"/>
      <c r="Y11" s="11"/>
    </row>
    <row r="12" spans="1:25" x14ac:dyDescent="0.25">
      <c r="A12" s="5">
        <v>2.5</v>
      </c>
      <c r="B12" s="5">
        <v>1.2</v>
      </c>
      <c r="C12" s="5">
        <v>1.3</v>
      </c>
      <c r="D12" s="5">
        <v>1.4</v>
      </c>
      <c r="E12" s="5">
        <v>1.4</v>
      </c>
      <c r="F12" s="5">
        <v>1.5</v>
      </c>
      <c r="G12" s="5">
        <v>1.6</v>
      </c>
      <c r="H12" s="5">
        <v>1.6</v>
      </c>
      <c r="I12" s="5">
        <v>1.7</v>
      </c>
      <c r="J12" s="5">
        <v>1.7</v>
      </c>
      <c r="L12" s="5">
        <v>2.5</v>
      </c>
      <c r="M12" s="5">
        <v>1.1000000000000001</v>
      </c>
      <c r="N12" s="5">
        <v>1.2</v>
      </c>
      <c r="O12" s="5">
        <v>1.2</v>
      </c>
      <c r="P12" s="5">
        <v>1.3</v>
      </c>
      <c r="Q12" s="5">
        <v>1.4</v>
      </c>
      <c r="R12" s="5">
        <v>1.4</v>
      </c>
      <c r="S12" s="5">
        <v>1.5</v>
      </c>
      <c r="T12" s="5">
        <v>1.5</v>
      </c>
      <c r="U12" s="5">
        <v>1.6</v>
      </c>
      <c r="X12" s="26"/>
      <c r="Y12" s="11"/>
    </row>
    <row r="13" spans="1:25" x14ac:dyDescent="0.25">
      <c r="A13" s="5">
        <v>3</v>
      </c>
      <c r="B13" s="5">
        <v>1.2</v>
      </c>
      <c r="C13" s="5">
        <v>1.4</v>
      </c>
      <c r="D13" s="5">
        <v>1.4</v>
      </c>
      <c r="E13" s="5">
        <v>1.5</v>
      </c>
      <c r="F13" s="5">
        <v>1.6</v>
      </c>
      <c r="G13" s="5">
        <v>1.7</v>
      </c>
      <c r="H13" s="5">
        <v>1.7</v>
      </c>
      <c r="I13" s="5">
        <v>1.8</v>
      </c>
      <c r="J13" s="5">
        <v>1.9</v>
      </c>
      <c r="L13" s="5">
        <v>3</v>
      </c>
      <c r="M13" s="5">
        <v>1.1000000000000001</v>
      </c>
      <c r="N13" s="5">
        <v>1.2</v>
      </c>
      <c r="O13" s="5">
        <v>1.3</v>
      </c>
      <c r="P13" s="5">
        <v>1.4</v>
      </c>
      <c r="Q13" s="5">
        <v>1.4</v>
      </c>
      <c r="R13" s="5">
        <v>1.5</v>
      </c>
      <c r="S13" s="5">
        <v>1.6</v>
      </c>
      <c r="T13" s="5">
        <v>1.6</v>
      </c>
      <c r="U13" s="5">
        <v>1.7</v>
      </c>
      <c r="X13" s="26"/>
      <c r="Y13" s="11"/>
    </row>
    <row r="14" spans="1:25" x14ac:dyDescent="0.25">
      <c r="A14" s="5">
        <v>3.5</v>
      </c>
      <c r="B14" s="5">
        <v>1.3</v>
      </c>
      <c r="C14" s="5">
        <v>1.4</v>
      </c>
      <c r="D14" s="5">
        <v>1.5</v>
      </c>
      <c r="E14" s="5">
        <v>1.6</v>
      </c>
      <c r="F14" s="5">
        <v>1.7</v>
      </c>
      <c r="G14" s="5">
        <v>1.8</v>
      </c>
      <c r="H14" s="5">
        <v>1.8</v>
      </c>
      <c r="I14" s="5">
        <v>1.9</v>
      </c>
      <c r="J14" s="5">
        <v>2</v>
      </c>
      <c r="L14" s="5">
        <v>3.5</v>
      </c>
      <c r="M14" s="5">
        <v>1.2</v>
      </c>
      <c r="N14" s="5">
        <v>1.3</v>
      </c>
      <c r="O14" s="5">
        <v>1.4</v>
      </c>
      <c r="P14" s="5">
        <v>1.5</v>
      </c>
      <c r="Q14" s="5">
        <v>1.5</v>
      </c>
      <c r="R14" s="5">
        <v>1.6</v>
      </c>
      <c r="S14" s="5">
        <v>1.6</v>
      </c>
      <c r="T14" s="5">
        <v>1.7</v>
      </c>
      <c r="U14" s="5">
        <v>1.8</v>
      </c>
      <c r="X14" s="26"/>
      <c r="Y14" s="27"/>
    </row>
    <row r="15" spans="1:25" x14ac:dyDescent="0.25">
      <c r="A15" s="5">
        <v>4</v>
      </c>
      <c r="B15" s="5">
        <v>1.4</v>
      </c>
      <c r="C15" s="5">
        <v>1.5</v>
      </c>
      <c r="D15" s="5">
        <v>1.6</v>
      </c>
      <c r="E15" s="5">
        <v>1.7</v>
      </c>
      <c r="F15" s="5">
        <v>1.8</v>
      </c>
      <c r="G15" s="5">
        <v>1.9</v>
      </c>
      <c r="H15" s="5">
        <v>1.9</v>
      </c>
      <c r="I15" s="5">
        <v>2</v>
      </c>
      <c r="J15" s="5">
        <v>2.1</v>
      </c>
      <c r="L15" s="5">
        <v>4</v>
      </c>
      <c r="M15" s="5">
        <v>1.2</v>
      </c>
      <c r="N15" s="5">
        <v>1.4</v>
      </c>
      <c r="O15" s="5">
        <v>1.4</v>
      </c>
      <c r="P15" s="5">
        <v>1.5</v>
      </c>
      <c r="Q15" s="5">
        <v>1.6</v>
      </c>
      <c r="R15" s="5">
        <v>1.7</v>
      </c>
      <c r="S15" s="5">
        <v>1.7</v>
      </c>
      <c r="T15" s="5">
        <v>1.8</v>
      </c>
      <c r="U15" s="5">
        <v>1.9</v>
      </c>
    </row>
    <row r="16" spans="1:25" x14ac:dyDescent="0.25">
      <c r="A16" s="5">
        <v>4.5</v>
      </c>
      <c r="B16" s="5">
        <v>1.4</v>
      </c>
      <c r="C16" s="5">
        <v>1.6</v>
      </c>
      <c r="D16" s="5">
        <v>1.7</v>
      </c>
      <c r="E16" s="5">
        <v>1.8</v>
      </c>
      <c r="F16" s="5">
        <v>1.9</v>
      </c>
      <c r="G16" s="5">
        <v>2</v>
      </c>
      <c r="H16" s="5">
        <v>2</v>
      </c>
      <c r="I16" s="5">
        <v>2.1</v>
      </c>
      <c r="J16" s="5">
        <v>2.2000000000000002</v>
      </c>
      <c r="L16" s="5">
        <v>4.5</v>
      </c>
      <c r="M16" s="5">
        <v>1.3</v>
      </c>
      <c r="N16" s="5">
        <v>1.4</v>
      </c>
      <c r="O16" s="5">
        <v>1.5</v>
      </c>
      <c r="P16" s="5">
        <v>1.6</v>
      </c>
      <c r="Q16" s="5">
        <v>1.7</v>
      </c>
      <c r="R16" s="5">
        <v>1.7</v>
      </c>
      <c r="S16" s="5">
        <v>1.8</v>
      </c>
      <c r="T16" s="5">
        <v>1.9</v>
      </c>
      <c r="U16" s="5">
        <v>1.9</v>
      </c>
    </row>
    <row r="17" spans="1:21" x14ac:dyDescent="0.25">
      <c r="A17" s="5">
        <v>5</v>
      </c>
      <c r="B17" s="5">
        <v>1.5</v>
      </c>
      <c r="C17" s="5">
        <v>1.6</v>
      </c>
      <c r="D17" s="5">
        <v>1.7</v>
      </c>
      <c r="E17" s="5">
        <v>1.9</v>
      </c>
      <c r="F17" s="5">
        <v>1.9</v>
      </c>
      <c r="G17" s="5">
        <v>2</v>
      </c>
      <c r="H17" s="5">
        <v>2.1</v>
      </c>
      <c r="I17" s="5">
        <v>2.2000000000000002</v>
      </c>
      <c r="J17" s="5">
        <v>2.2999999999999998</v>
      </c>
      <c r="L17" s="5">
        <v>5</v>
      </c>
      <c r="M17" s="5">
        <v>1.3</v>
      </c>
      <c r="N17" s="5">
        <v>1.5</v>
      </c>
      <c r="O17" s="5">
        <v>1.6</v>
      </c>
      <c r="P17" s="5">
        <v>1.7</v>
      </c>
      <c r="Q17" s="5">
        <v>1.7</v>
      </c>
      <c r="R17" s="5">
        <v>1.8</v>
      </c>
      <c r="S17" s="5">
        <v>1.9</v>
      </c>
      <c r="T17" s="5">
        <v>2</v>
      </c>
      <c r="U17" s="5">
        <v>2</v>
      </c>
    </row>
    <row r="18" spans="1:21" x14ac:dyDescent="0.25">
      <c r="A18" s="5">
        <v>5.5</v>
      </c>
      <c r="B18" s="5">
        <v>1.6</v>
      </c>
      <c r="C18" s="5">
        <v>1.7</v>
      </c>
      <c r="D18" s="5">
        <v>1.8</v>
      </c>
      <c r="E18" s="5">
        <v>1.9</v>
      </c>
      <c r="F18" s="5">
        <v>2</v>
      </c>
      <c r="G18" s="5">
        <v>2.1</v>
      </c>
      <c r="H18" s="5">
        <v>2.2000000000000002</v>
      </c>
      <c r="I18" s="5">
        <v>2.2999999999999998</v>
      </c>
      <c r="J18" s="5">
        <v>2.4</v>
      </c>
      <c r="L18" s="5">
        <v>5.5</v>
      </c>
      <c r="M18" s="5">
        <v>1.4</v>
      </c>
      <c r="N18" s="5">
        <v>1.5</v>
      </c>
      <c r="O18" s="5">
        <v>1.6</v>
      </c>
      <c r="P18" s="5">
        <v>1.7</v>
      </c>
      <c r="Q18" s="5">
        <v>1.8</v>
      </c>
      <c r="R18" s="5">
        <v>1.9</v>
      </c>
      <c r="S18" s="5">
        <v>2</v>
      </c>
      <c r="T18" s="5">
        <v>2</v>
      </c>
      <c r="U18" s="5">
        <v>2.1</v>
      </c>
    </row>
    <row r="19" spans="1:21" x14ac:dyDescent="0.25">
      <c r="A19" s="5">
        <v>6</v>
      </c>
      <c r="B19" s="5">
        <v>1.6</v>
      </c>
      <c r="C19" s="5">
        <v>1.8</v>
      </c>
      <c r="D19" s="5">
        <v>1.9</v>
      </c>
      <c r="E19" s="5">
        <v>2</v>
      </c>
      <c r="F19" s="5">
        <v>2.1</v>
      </c>
      <c r="G19" s="5">
        <v>2.2000000000000002</v>
      </c>
      <c r="H19" s="5">
        <v>2.2999999999999998</v>
      </c>
      <c r="I19" s="5">
        <v>2.4</v>
      </c>
      <c r="J19" s="5">
        <v>2.5</v>
      </c>
      <c r="L19" s="5">
        <v>6</v>
      </c>
      <c r="M19" s="5">
        <v>1.4</v>
      </c>
      <c r="N19" s="5">
        <v>1.6</v>
      </c>
      <c r="O19" s="5">
        <v>1.7</v>
      </c>
      <c r="P19" s="5">
        <v>1.8</v>
      </c>
      <c r="Q19" s="5">
        <v>1.9</v>
      </c>
      <c r="R19" s="5">
        <v>2</v>
      </c>
      <c r="S19" s="5">
        <v>2</v>
      </c>
      <c r="T19" s="5">
        <v>2.1</v>
      </c>
      <c r="U19" s="5">
        <v>2.2000000000000002</v>
      </c>
    </row>
    <row r="20" spans="1:21" x14ac:dyDescent="0.25">
      <c r="A20" s="5">
        <v>6.5</v>
      </c>
      <c r="B20" s="5">
        <v>1.7</v>
      </c>
      <c r="C20" s="5">
        <v>1.8</v>
      </c>
      <c r="D20" s="5">
        <v>1.9</v>
      </c>
      <c r="E20" s="5">
        <v>2.1</v>
      </c>
      <c r="F20" s="5">
        <v>2.2000000000000002</v>
      </c>
      <c r="G20" s="5">
        <v>2.2999999999999998</v>
      </c>
      <c r="H20" s="5">
        <v>2.4</v>
      </c>
      <c r="I20" s="5">
        <v>2.5</v>
      </c>
      <c r="J20" s="5">
        <v>2.6</v>
      </c>
      <c r="L20" s="5">
        <v>6.5</v>
      </c>
      <c r="M20" s="5">
        <v>1.5</v>
      </c>
      <c r="N20" s="5">
        <v>1.6</v>
      </c>
      <c r="O20" s="5">
        <v>1.7</v>
      </c>
      <c r="P20" s="5">
        <v>1.8</v>
      </c>
      <c r="Q20" s="5">
        <v>1.9</v>
      </c>
      <c r="R20" s="5">
        <v>2</v>
      </c>
      <c r="S20" s="5">
        <v>2.1</v>
      </c>
      <c r="T20" s="5">
        <v>2.2000000000000002</v>
      </c>
      <c r="U20" s="5">
        <v>2.2999999999999998</v>
      </c>
    </row>
    <row r="21" spans="1:21" x14ac:dyDescent="0.25">
      <c r="A21" s="5">
        <v>7</v>
      </c>
      <c r="B21" s="5">
        <v>1.7</v>
      </c>
      <c r="C21" s="5">
        <v>1.9</v>
      </c>
      <c r="D21" s="5">
        <v>2</v>
      </c>
      <c r="E21" s="5">
        <v>2.1</v>
      </c>
      <c r="F21" s="5">
        <v>2.2000000000000002</v>
      </c>
      <c r="G21" s="5">
        <v>2.4</v>
      </c>
      <c r="H21" s="5">
        <v>2.5</v>
      </c>
      <c r="I21" s="5">
        <v>2.5</v>
      </c>
      <c r="J21" s="5">
        <v>2.6</v>
      </c>
      <c r="L21" s="5">
        <v>7</v>
      </c>
      <c r="M21" s="5">
        <v>1.5</v>
      </c>
      <c r="N21" s="5">
        <v>1.7</v>
      </c>
      <c r="O21" s="5">
        <v>1.8</v>
      </c>
      <c r="P21" s="5">
        <v>1.9</v>
      </c>
      <c r="Q21" s="5">
        <v>2</v>
      </c>
      <c r="R21" s="5">
        <v>2.1</v>
      </c>
      <c r="S21" s="5">
        <v>2.2000000000000002</v>
      </c>
      <c r="T21" s="5">
        <v>2.2999999999999998</v>
      </c>
      <c r="U21" s="5">
        <v>2.2999999999999998</v>
      </c>
    </row>
    <row r="22" spans="1:21" ht="13.8" thickBot="1" x14ac:dyDescent="0.3">
      <c r="A22" s="6">
        <v>7.5</v>
      </c>
      <c r="B22" s="6">
        <v>1.8</v>
      </c>
      <c r="C22" s="6">
        <v>1.9</v>
      </c>
      <c r="D22" s="6">
        <v>2.1</v>
      </c>
      <c r="E22" s="6">
        <v>2.2000000000000002</v>
      </c>
      <c r="F22" s="6">
        <v>2.2999999999999998</v>
      </c>
      <c r="G22" s="6">
        <v>2.4</v>
      </c>
      <c r="H22" s="6">
        <v>2.5</v>
      </c>
      <c r="I22" s="6">
        <v>2.6</v>
      </c>
      <c r="J22" s="6">
        <v>2.7</v>
      </c>
      <c r="L22" s="6">
        <v>7.5</v>
      </c>
      <c r="M22" s="6">
        <v>1.6</v>
      </c>
      <c r="N22" s="6">
        <v>1.7</v>
      </c>
      <c r="O22" s="6">
        <v>1.8</v>
      </c>
      <c r="P22" s="6">
        <v>1.9</v>
      </c>
      <c r="Q22" s="6">
        <v>2</v>
      </c>
      <c r="R22" s="6">
        <v>2.1</v>
      </c>
      <c r="S22" s="6">
        <v>2.2000000000000002</v>
      </c>
      <c r="T22" s="6">
        <v>2.2999999999999998</v>
      </c>
      <c r="U22" s="6">
        <v>2.4</v>
      </c>
    </row>
    <row r="24" spans="1:21" ht="13.5" customHeight="1" x14ac:dyDescent="0.3">
      <c r="A24" s="3"/>
      <c r="L24" s="3"/>
    </row>
    <row r="25" spans="1:21" ht="15.6" x14ac:dyDescent="0.3">
      <c r="A25" s="3" t="s">
        <v>131</v>
      </c>
      <c r="B25" s="28" t="s">
        <v>114</v>
      </c>
      <c r="L25" s="3" t="s">
        <v>131</v>
      </c>
      <c r="M25" s="28" t="s">
        <v>114</v>
      </c>
    </row>
    <row r="26" spans="1:21" ht="13.8" thickBot="1" x14ac:dyDescent="0.3">
      <c r="A26">
        <v>300</v>
      </c>
      <c r="B26" s="1" t="s">
        <v>129</v>
      </c>
      <c r="L26">
        <v>400</v>
      </c>
      <c r="M26" s="1" t="s">
        <v>129</v>
      </c>
    </row>
    <row r="27" spans="1:21" ht="13.8" thickBot="1" x14ac:dyDescent="0.3">
      <c r="A27" s="199" t="s">
        <v>9</v>
      </c>
      <c r="B27" s="200"/>
      <c r="C27" s="200"/>
      <c r="D27" s="200"/>
      <c r="E27" s="200"/>
      <c r="F27" s="200"/>
      <c r="G27" s="200"/>
      <c r="H27" s="200"/>
      <c r="I27" s="200"/>
      <c r="J27" s="201"/>
      <c r="L27" s="199" t="s">
        <v>10</v>
      </c>
      <c r="M27" s="200"/>
      <c r="N27" s="200"/>
      <c r="O27" s="200"/>
      <c r="P27" s="200"/>
      <c r="Q27" s="200"/>
      <c r="R27" s="200"/>
      <c r="S27" s="200"/>
      <c r="T27" s="200"/>
      <c r="U27" s="201"/>
    </row>
    <row r="28" spans="1:21" x14ac:dyDescent="0.25">
      <c r="A28" s="8" t="s">
        <v>12</v>
      </c>
      <c r="B28" s="202" t="s">
        <v>8</v>
      </c>
      <c r="C28" s="203"/>
      <c r="D28" s="203"/>
      <c r="E28" s="203"/>
      <c r="F28" s="203"/>
      <c r="G28" s="203"/>
      <c r="H28" s="203"/>
      <c r="I28" s="203"/>
      <c r="J28" s="204"/>
      <c r="L28" s="8" t="s">
        <v>12</v>
      </c>
      <c r="M28" s="202" t="s">
        <v>8</v>
      </c>
      <c r="N28" s="203"/>
      <c r="O28" s="203"/>
      <c r="P28" s="203"/>
      <c r="Q28" s="203"/>
      <c r="R28" s="203"/>
      <c r="S28" s="203"/>
      <c r="T28" s="203"/>
      <c r="U28" s="204"/>
    </row>
    <row r="29" spans="1:21" ht="13.8" thickBot="1" x14ac:dyDescent="0.3">
      <c r="A29" s="9" t="s">
        <v>1</v>
      </c>
      <c r="B29" s="7">
        <v>1</v>
      </c>
      <c r="C29" s="7">
        <v>1.5</v>
      </c>
      <c r="D29" s="7">
        <v>2</v>
      </c>
      <c r="E29" s="7">
        <v>2.5</v>
      </c>
      <c r="F29" s="7">
        <v>3</v>
      </c>
      <c r="G29" s="7">
        <v>3.5</v>
      </c>
      <c r="H29" s="7">
        <v>4</v>
      </c>
      <c r="I29" s="7">
        <v>4.5</v>
      </c>
      <c r="J29" s="7">
        <v>5</v>
      </c>
      <c r="L29" s="9" t="s">
        <v>1</v>
      </c>
      <c r="M29" s="7">
        <v>1</v>
      </c>
      <c r="N29" s="7">
        <v>1.5</v>
      </c>
      <c r="O29" s="7">
        <v>2</v>
      </c>
      <c r="P29" s="7">
        <v>2.5</v>
      </c>
      <c r="Q29" s="7">
        <v>3</v>
      </c>
      <c r="R29" s="7">
        <v>3.5</v>
      </c>
      <c r="S29" s="7">
        <v>4</v>
      </c>
      <c r="T29" s="7">
        <v>4.5</v>
      </c>
      <c r="U29" s="7">
        <v>5</v>
      </c>
    </row>
    <row r="30" spans="1:21" x14ac:dyDescent="0.25">
      <c r="A30" s="30">
        <v>0.25</v>
      </c>
      <c r="B30" s="35">
        <v>0.6</v>
      </c>
      <c r="C30" s="29">
        <v>0.7</v>
      </c>
      <c r="D30" s="35">
        <v>0.7</v>
      </c>
      <c r="E30" s="29">
        <v>0.7</v>
      </c>
      <c r="F30" s="35">
        <v>0.7</v>
      </c>
      <c r="G30" s="29">
        <v>0.7</v>
      </c>
      <c r="H30" s="35">
        <v>0.7</v>
      </c>
      <c r="I30" s="29">
        <v>0.8</v>
      </c>
      <c r="J30" s="35">
        <v>0.8</v>
      </c>
      <c r="L30" s="34">
        <v>0.25</v>
      </c>
      <c r="M30" s="35">
        <v>0.6</v>
      </c>
      <c r="N30" s="29">
        <v>0.6</v>
      </c>
      <c r="O30" s="35">
        <v>0.7</v>
      </c>
      <c r="P30" s="29">
        <v>0.7</v>
      </c>
      <c r="Q30" s="35">
        <v>0.7</v>
      </c>
      <c r="R30" s="29">
        <v>0.7</v>
      </c>
      <c r="S30" s="35">
        <v>0.7</v>
      </c>
      <c r="T30" s="29">
        <v>0.7</v>
      </c>
      <c r="U30" s="35">
        <v>0.7</v>
      </c>
    </row>
    <row r="31" spans="1:21" x14ac:dyDescent="0.25">
      <c r="A31" s="31">
        <v>0.5</v>
      </c>
      <c r="B31" s="36">
        <v>0.7</v>
      </c>
      <c r="C31" s="29">
        <v>0.7</v>
      </c>
      <c r="D31" s="36">
        <v>0.8</v>
      </c>
      <c r="E31" s="29">
        <v>0.8</v>
      </c>
      <c r="F31" s="36">
        <v>0.8</v>
      </c>
      <c r="G31" s="29">
        <v>0.8</v>
      </c>
      <c r="H31" s="36">
        <v>0.8</v>
      </c>
      <c r="I31" s="29">
        <v>0.9</v>
      </c>
      <c r="J31" s="36">
        <v>0.9</v>
      </c>
      <c r="L31" s="31">
        <v>0.5</v>
      </c>
      <c r="M31" s="36">
        <v>0.7</v>
      </c>
      <c r="N31" s="29">
        <v>0.7</v>
      </c>
      <c r="O31" s="36">
        <v>0.7</v>
      </c>
      <c r="P31" s="29">
        <v>0.7</v>
      </c>
      <c r="Q31" s="36">
        <v>0.8</v>
      </c>
      <c r="R31" s="29">
        <v>0.8</v>
      </c>
      <c r="S31" s="36">
        <v>0.8</v>
      </c>
      <c r="T31" s="29">
        <v>0.8</v>
      </c>
      <c r="U31" s="36">
        <v>0.8</v>
      </c>
    </row>
    <row r="32" spans="1:21" x14ac:dyDescent="0.25">
      <c r="A32" s="31">
        <v>1</v>
      </c>
      <c r="B32" s="36">
        <v>0.8</v>
      </c>
      <c r="C32" s="29">
        <v>0.8</v>
      </c>
      <c r="D32" s="36">
        <v>0.9</v>
      </c>
      <c r="E32" s="29">
        <v>0.9</v>
      </c>
      <c r="F32" s="36">
        <v>0.9</v>
      </c>
      <c r="G32" s="29">
        <v>1</v>
      </c>
      <c r="H32" s="36">
        <v>1</v>
      </c>
      <c r="I32" s="29">
        <v>1.1000000000000001</v>
      </c>
      <c r="J32" s="36">
        <v>1</v>
      </c>
      <c r="L32" s="31">
        <v>1</v>
      </c>
      <c r="M32" s="36">
        <v>0.7</v>
      </c>
      <c r="N32" s="29">
        <v>0.8</v>
      </c>
      <c r="O32" s="36">
        <v>0.8</v>
      </c>
      <c r="P32" s="29">
        <v>0.8</v>
      </c>
      <c r="Q32" s="36">
        <v>0.9</v>
      </c>
      <c r="R32" s="29">
        <v>0.9</v>
      </c>
      <c r="S32" s="36">
        <v>0.9</v>
      </c>
      <c r="T32" s="29">
        <v>0.9</v>
      </c>
      <c r="U32" s="36">
        <v>1</v>
      </c>
    </row>
    <row r="33" spans="1:21" x14ac:dyDescent="0.25">
      <c r="A33" s="31">
        <v>1.5</v>
      </c>
      <c r="B33" s="36">
        <v>0.9</v>
      </c>
      <c r="C33" s="29">
        <v>0.9</v>
      </c>
      <c r="D33" s="36">
        <v>0.9</v>
      </c>
      <c r="E33" s="29">
        <v>1</v>
      </c>
      <c r="F33" s="36">
        <v>1</v>
      </c>
      <c r="G33" s="29">
        <v>1.1000000000000001</v>
      </c>
      <c r="H33" s="36">
        <v>1.1000000000000001</v>
      </c>
      <c r="I33" s="29">
        <v>1.1000000000000001</v>
      </c>
      <c r="J33" s="36">
        <v>1.2</v>
      </c>
      <c r="L33" s="31">
        <v>1.5</v>
      </c>
      <c r="M33" s="36">
        <v>0.8</v>
      </c>
      <c r="N33" s="29">
        <v>0.8</v>
      </c>
      <c r="O33" s="36">
        <v>0.9</v>
      </c>
      <c r="P33" s="29">
        <v>0.9</v>
      </c>
      <c r="Q33" s="36">
        <v>1</v>
      </c>
      <c r="R33" s="29">
        <v>1</v>
      </c>
      <c r="S33" s="36">
        <v>1</v>
      </c>
      <c r="T33" s="29">
        <v>1</v>
      </c>
      <c r="U33" s="36">
        <v>1.1000000000000001</v>
      </c>
    </row>
    <row r="34" spans="1:21" x14ac:dyDescent="0.25">
      <c r="A34" s="31">
        <v>2</v>
      </c>
      <c r="B34" s="36">
        <v>0.9</v>
      </c>
      <c r="C34" s="29">
        <v>1</v>
      </c>
      <c r="D34" s="36">
        <v>1</v>
      </c>
      <c r="E34" s="29">
        <v>1.1000000000000001</v>
      </c>
      <c r="F34" s="36">
        <v>1.1000000000000001</v>
      </c>
      <c r="G34" s="29">
        <v>1.2</v>
      </c>
      <c r="H34" s="36">
        <v>1.2</v>
      </c>
      <c r="I34" s="29">
        <v>1.2</v>
      </c>
      <c r="J34" s="36">
        <v>1.3</v>
      </c>
      <c r="L34" s="31">
        <v>2</v>
      </c>
      <c r="M34" s="36">
        <v>0.9</v>
      </c>
      <c r="N34" s="29">
        <v>0.9</v>
      </c>
      <c r="O34" s="36">
        <v>0.9</v>
      </c>
      <c r="P34" s="29">
        <v>1</v>
      </c>
      <c r="Q34" s="36">
        <v>1</v>
      </c>
      <c r="R34" s="29">
        <v>1.1000000000000001</v>
      </c>
      <c r="S34" s="36">
        <v>1.1000000000000001</v>
      </c>
      <c r="T34" s="29">
        <v>1.1000000000000001</v>
      </c>
      <c r="U34" s="36">
        <v>1.2</v>
      </c>
    </row>
    <row r="35" spans="1:21" x14ac:dyDescent="0.25">
      <c r="A35" s="31">
        <v>2.5</v>
      </c>
      <c r="B35" s="36">
        <v>1</v>
      </c>
      <c r="C35" s="29">
        <v>1</v>
      </c>
      <c r="D35" s="36">
        <v>1.1000000000000001</v>
      </c>
      <c r="E35" s="29">
        <v>1.1000000000000001</v>
      </c>
      <c r="F35" s="36">
        <v>1.2</v>
      </c>
      <c r="G35" s="29">
        <v>1.2</v>
      </c>
      <c r="H35" s="36">
        <v>1.3</v>
      </c>
      <c r="I35" s="29">
        <v>1.3</v>
      </c>
      <c r="J35" s="36">
        <v>1.4</v>
      </c>
      <c r="L35" s="31">
        <v>2.5</v>
      </c>
      <c r="M35" s="36">
        <v>0.9</v>
      </c>
      <c r="N35" s="29">
        <v>1</v>
      </c>
      <c r="O35" s="36">
        <v>1</v>
      </c>
      <c r="P35" s="29">
        <v>1.1000000000000001</v>
      </c>
      <c r="Q35" s="36">
        <v>1.1000000000000001</v>
      </c>
      <c r="R35" s="29">
        <v>1.1000000000000001</v>
      </c>
      <c r="S35" s="36">
        <v>1.2</v>
      </c>
      <c r="T35" s="29">
        <v>1.2</v>
      </c>
      <c r="U35" s="36">
        <v>1.2</v>
      </c>
    </row>
    <row r="36" spans="1:21" x14ac:dyDescent="0.25">
      <c r="A36" s="31">
        <v>3</v>
      </c>
      <c r="B36" s="36">
        <v>1</v>
      </c>
      <c r="C36" s="29">
        <v>1.1000000000000001</v>
      </c>
      <c r="D36" s="36">
        <v>1.1000000000000001</v>
      </c>
      <c r="E36" s="29">
        <v>1.2</v>
      </c>
      <c r="F36" s="36">
        <v>1.3</v>
      </c>
      <c r="G36" s="29">
        <v>1.3</v>
      </c>
      <c r="H36" s="36">
        <v>1.4</v>
      </c>
      <c r="I36" s="29">
        <v>1.4</v>
      </c>
      <c r="J36" s="36">
        <v>1.4</v>
      </c>
      <c r="L36" s="31">
        <v>3</v>
      </c>
      <c r="M36" s="36">
        <v>0.9</v>
      </c>
      <c r="N36" s="29">
        <v>1</v>
      </c>
      <c r="O36" s="36">
        <v>1.1000000000000001</v>
      </c>
      <c r="P36" s="29">
        <v>1.1000000000000001</v>
      </c>
      <c r="Q36" s="36">
        <v>1.2</v>
      </c>
      <c r="R36" s="29">
        <v>1.2</v>
      </c>
      <c r="S36" s="36">
        <v>1.2</v>
      </c>
      <c r="T36" s="29">
        <v>1.3</v>
      </c>
      <c r="U36" s="36">
        <v>1.3</v>
      </c>
    </row>
    <row r="37" spans="1:21" x14ac:dyDescent="0.25">
      <c r="A37" s="31">
        <v>3.5</v>
      </c>
      <c r="B37" s="36">
        <v>1.1000000000000001</v>
      </c>
      <c r="C37" s="29">
        <v>1.1000000000000001</v>
      </c>
      <c r="D37" s="36">
        <v>1.2</v>
      </c>
      <c r="E37" s="29">
        <v>1.3</v>
      </c>
      <c r="F37" s="36">
        <v>1.3</v>
      </c>
      <c r="G37" s="29">
        <v>1.4</v>
      </c>
      <c r="H37" s="36">
        <v>1.4</v>
      </c>
      <c r="I37" s="29">
        <v>1.5</v>
      </c>
      <c r="J37" s="36">
        <v>1.5</v>
      </c>
      <c r="L37" s="31">
        <v>3.5</v>
      </c>
      <c r="M37" s="36">
        <v>1</v>
      </c>
      <c r="N37" s="29">
        <v>1</v>
      </c>
      <c r="O37" s="36">
        <v>1.1000000000000001</v>
      </c>
      <c r="P37" s="29">
        <v>1.2</v>
      </c>
      <c r="Q37" s="36">
        <v>1.2</v>
      </c>
      <c r="R37" s="29">
        <v>1.3</v>
      </c>
      <c r="S37" s="36">
        <v>1.3</v>
      </c>
      <c r="T37" s="29">
        <v>1.3</v>
      </c>
      <c r="U37" s="36">
        <v>1.4</v>
      </c>
    </row>
    <row r="38" spans="1:21" x14ac:dyDescent="0.25">
      <c r="A38" s="31">
        <v>4</v>
      </c>
      <c r="B38" s="36">
        <v>1.1000000000000001</v>
      </c>
      <c r="C38" s="29">
        <v>1.2</v>
      </c>
      <c r="D38" s="36">
        <v>1.3</v>
      </c>
      <c r="E38" s="29">
        <v>1.3</v>
      </c>
      <c r="F38" s="36">
        <v>1.4</v>
      </c>
      <c r="G38" s="29">
        <v>1.4</v>
      </c>
      <c r="H38" s="36">
        <v>1.5</v>
      </c>
      <c r="I38" s="29">
        <v>1.5</v>
      </c>
      <c r="J38" s="36">
        <v>1.6</v>
      </c>
      <c r="L38" s="31">
        <v>4</v>
      </c>
      <c r="M38" s="36">
        <v>1</v>
      </c>
      <c r="N38" s="29">
        <v>1.1000000000000001</v>
      </c>
      <c r="O38" s="36">
        <v>1.1000000000000001</v>
      </c>
      <c r="P38" s="29">
        <v>1.2</v>
      </c>
      <c r="Q38" s="36">
        <v>1.3</v>
      </c>
      <c r="R38" s="29">
        <v>1.3</v>
      </c>
      <c r="S38" s="36">
        <v>1.4</v>
      </c>
      <c r="T38" s="29">
        <v>1.4</v>
      </c>
      <c r="U38" s="36">
        <v>1.4</v>
      </c>
    </row>
    <row r="39" spans="1:21" x14ac:dyDescent="0.25">
      <c r="A39" s="31">
        <v>4.5</v>
      </c>
      <c r="B39" s="36">
        <v>1.1000000000000001</v>
      </c>
      <c r="C39" s="29">
        <v>1.2</v>
      </c>
      <c r="D39" s="36">
        <v>1.3</v>
      </c>
      <c r="E39" s="29">
        <v>1.4</v>
      </c>
      <c r="F39" s="36">
        <v>1.4</v>
      </c>
      <c r="G39" s="29">
        <v>1.5</v>
      </c>
      <c r="H39" s="36">
        <v>1.6</v>
      </c>
      <c r="I39" s="29">
        <v>1.6</v>
      </c>
      <c r="J39" s="36">
        <v>1.7</v>
      </c>
      <c r="L39" s="31">
        <v>4.5</v>
      </c>
      <c r="M39" s="36">
        <v>1</v>
      </c>
      <c r="N39" s="29">
        <v>1.1000000000000001</v>
      </c>
      <c r="O39" s="36">
        <v>1.2</v>
      </c>
      <c r="P39" s="29">
        <v>1.3</v>
      </c>
      <c r="Q39" s="36">
        <v>1.3</v>
      </c>
      <c r="R39" s="29">
        <v>1.4</v>
      </c>
      <c r="S39" s="36">
        <v>1.4</v>
      </c>
      <c r="T39" s="29">
        <v>1.5</v>
      </c>
      <c r="U39" s="36">
        <v>1.5</v>
      </c>
    </row>
    <row r="40" spans="1:21" x14ac:dyDescent="0.25">
      <c r="A40" s="31">
        <v>5</v>
      </c>
      <c r="B40" s="36">
        <v>1.2</v>
      </c>
      <c r="C40" s="29">
        <v>1.3</v>
      </c>
      <c r="D40" s="36">
        <v>1.4</v>
      </c>
      <c r="E40" s="29">
        <v>1.4</v>
      </c>
      <c r="F40" s="36">
        <v>1.5</v>
      </c>
      <c r="G40" s="29">
        <v>1.6</v>
      </c>
      <c r="H40" s="36">
        <v>1.6</v>
      </c>
      <c r="I40" s="29">
        <v>1.7</v>
      </c>
      <c r="J40" s="36">
        <v>1.7</v>
      </c>
      <c r="L40" s="31">
        <v>5</v>
      </c>
      <c r="M40" s="36">
        <v>1.1000000000000001</v>
      </c>
      <c r="N40" s="29">
        <v>1.2</v>
      </c>
      <c r="O40" s="36">
        <v>1.2</v>
      </c>
      <c r="P40" s="29">
        <v>1.3</v>
      </c>
      <c r="Q40" s="36">
        <v>1.4</v>
      </c>
      <c r="R40" s="29">
        <v>1.4</v>
      </c>
      <c r="S40" s="36">
        <v>1.5</v>
      </c>
      <c r="T40" s="29">
        <v>1.5</v>
      </c>
      <c r="U40" s="36">
        <v>1.6</v>
      </c>
    </row>
    <row r="41" spans="1:21" x14ac:dyDescent="0.25">
      <c r="A41" s="31">
        <v>5.5</v>
      </c>
      <c r="B41" s="36">
        <v>1.2</v>
      </c>
      <c r="C41" s="29">
        <v>1.3</v>
      </c>
      <c r="D41" s="36">
        <v>1.4</v>
      </c>
      <c r="E41" s="29">
        <v>1.5</v>
      </c>
      <c r="F41" s="36">
        <v>1.5</v>
      </c>
      <c r="G41" s="29">
        <v>1.6</v>
      </c>
      <c r="H41" s="36">
        <v>1.7</v>
      </c>
      <c r="I41" s="29">
        <v>1.7</v>
      </c>
      <c r="J41" s="36">
        <v>1.8</v>
      </c>
      <c r="L41" s="31">
        <v>5.5</v>
      </c>
      <c r="M41" s="36">
        <v>1.1000000000000001</v>
      </c>
      <c r="N41" s="29">
        <v>1.2</v>
      </c>
      <c r="O41" s="36">
        <v>1.3</v>
      </c>
      <c r="P41" s="29">
        <v>1.3</v>
      </c>
      <c r="Q41" s="36">
        <v>1.4</v>
      </c>
      <c r="R41" s="29">
        <v>1.5</v>
      </c>
      <c r="S41" s="36">
        <v>1.5</v>
      </c>
      <c r="T41" s="29">
        <v>1.6</v>
      </c>
      <c r="U41" s="36">
        <v>1.6</v>
      </c>
    </row>
    <row r="42" spans="1:21" x14ac:dyDescent="0.25">
      <c r="A42" s="31">
        <v>6</v>
      </c>
      <c r="B42" s="36">
        <v>1.2</v>
      </c>
      <c r="C42" s="29">
        <v>1.4</v>
      </c>
      <c r="D42" s="36">
        <v>1.4</v>
      </c>
      <c r="E42" s="29">
        <v>1.5</v>
      </c>
      <c r="F42" s="36">
        <v>1.6</v>
      </c>
      <c r="G42" s="29">
        <v>1.7</v>
      </c>
      <c r="H42" s="36">
        <v>1.7</v>
      </c>
      <c r="I42" s="29">
        <v>1.8</v>
      </c>
      <c r="J42" s="36">
        <v>1.9</v>
      </c>
      <c r="L42" s="31">
        <v>6</v>
      </c>
      <c r="M42" s="36">
        <v>1.1000000000000001</v>
      </c>
      <c r="N42" s="29">
        <v>1.2</v>
      </c>
      <c r="O42" s="36">
        <v>1.3</v>
      </c>
      <c r="P42" s="29">
        <v>1.4</v>
      </c>
      <c r="Q42" s="36">
        <v>1.4</v>
      </c>
      <c r="R42" s="29">
        <v>1.5</v>
      </c>
      <c r="S42" s="36">
        <v>1.6</v>
      </c>
      <c r="T42" s="29">
        <v>1.6</v>
      </c>
      <c r="U42" s="36">
        <v>1.7</v>
      </c>
    </row>
    <row r="43" spans="1:21" x14ac:dyDescent="0.25">
      <c r="A43" s="31">
        <v>6.5</v>
      </c>
      <c r="B43" s="36">
        <v>1.3</v>
      </c>
      <c r="C43" s="29">
        <v>1.4</v>
      </c>
      <c r="D43" s="36">
        <v>1.5</v>
      </c>
      <c r="E43" s="29">
        <v>1.6</v>
      </c>
      <c r="F43" s="36">
        <v>1.6</v>
      </c>
      <c r="G43" s="29">
        <v>1.7</v>
      </c>
      <c r="H43" s="36">
        <v>1.8</v>
      </c>
      <c r="I43" s="29">
        <v>1.9</v>
      </c>
      <c r="J43" s="36">
        <v>1.9</v>
      </c>
      <c r="L43" s="31">
        <v>6.5</v>
      </c>
      <c r="M43" s="36">
        <v>1.2</v>
      </c>
      <c r="N43" s="29">
        <v>1.3</v>
      </c>
      <c r="O43" s="36">
        <v>1.3</v>
      </c>
      <c r="P43" s="29">
        <v>1.4</v>
      </c>
      <c r="Q43" s="36">
        <v>1.5</v>
      </c>
      <c r="R43" s="29">
        <v>1.5</v>
      </c>
      <c r="S43" s="36">
        <v>1.6</v>
      </c>
      <c r="T43" s="29">
        <v>1.7</v>
      </c>
      <c r="U43" s="36">
        <v>1.7</v>
      </c>
    </row>
    <row r="44" spans="1:21" x14ac:dyDescent="0.25">
      <c r="A44" s="31">
        <v>7</v>
      </c>
      <c r="B44" s="36">
        <v>1.3</v>
      </c>
      <c r="C44" s="29">
        <v>1.4</v>
      </c>
      <c r="D44" s="36">
        <v>1.5</v>
      </c>
      <c r="E44" s="29">
        <v>1.6</v>
      </c>
      <c r="F44" s="36">
        <v>1.7</v>
      </c>
      <c r="G44" s="29">
        <v>1.8</v>
      </c>
      <c r="H44" s="36">
        <v>1.8</v>
      </c>
      <c r="I44" s="29">
        <v>1.9</v>
      </c>
      <c r="J44" s="36">
        <v>2</v>
      </c>
      <c r="L44" s="31">
        <v>7</v>
      </c>
      <c r="M44" s="36">
        <v>1.2</v>
      </c>
      <c r="N44" s="29">
        <v>1.3</v>
      </c>
      <c r="O44" s="36">
        <v>1.4</v>
      </c>
      <c r="P44" s="29">
        <v>1.5</v>
      </c>
      <c r="Q44" s="36">
        <v>1.5</v>
      </c>
      <c r="R44" s="29">
        <v>1.6</v>
      </c>
      <c r="S44" s="36">
        <v>1.6</v>
      </c>
      <c r="T44" s="29">
        <v>1.7</v>
      </c>
      <c r="U44" s="36">
        <v>1.8</v>
      </c>
    </row>
    <row r="45" spans="1:21" ht="13.8" thickBot="1" x14ac:dyDescent="0.3">
      <c r="A45" s="32">
        <v>7.5</v>
      </c>
      <c r="B45" s="37">
        <v>1.3</v>
      </c>
      <c r="C45" s="33">
        <v>1.5</v>
      </c>
      <c r="D45" s="37">
        <v>1.6</v>
      </c>
      <c r="E45" s="33">
        <v>1.7</v>
      </c>
      <c r="F45" s="37">
        <v>1.7</v>
      </c>
      <c r="G45" s="33">
        <v>1.8</v>
      </c>
      <c r="H45" s="37">
        <v>1.9</v>
      </c>
      <c r="I45" s="33">
        <v>2</v>
      </c>
      <c r="J45" s="37">
        <v>2</v>
      </c>
      <c r="L45" s="32">
        <v>7.5</v>
      </c>
      <c r="M45" s="37">
        <v>1.2</v>
      </c>
      <c r="N45" s="33">
        <v>1.3</v>
      </c>
      <c r="O45" s="37">
        <v>1.4</v>
      </c>
      <c r="P45" s="33">
        <v>1.5</v>
      </c>
      <c r="Q45" s="37">
        <v>1.6</v>
      </c>
      <c r="R45" s="33">
        <v>1.6</v>
      </c>
      <c r="S45" s="37">
        <v>1.7</v>
      </c>
      <c r="T45" s="33">
        <v>1.8</v>
      </c>
      <c r="U45" s="37">
        <v>1.8</v>
      </c>
    </row>
    <row r="48" spans="1:21" ht="15.6" x14ac:dyDescent="0.3">
      <c r="A48" s="3" t="s">
        <v>132</v>
      </c>
      <c r="B48" s="28" t="s">
        <v>115</v>
      </c>
      <c r="L48" s="3" t="s">
        <v>132</v>
      </c>
      <c r="M48" s="28" t="s">
        <v>115</v>
      </c>
    </row>
    <row r="49" spans="1:21" ht="13.8" thickBot="1" x14ac:dyDescent="0.3">
      <c r="A49">
        <v>300</v>
      </c>
      <c r="B49" s="1" t="s">
        <v>129</v>
      </c>
      <c r="L49">
        <v>400</v>
      </c>
      <c r="M49" s="1" t="s">
        <v>129</v>
      </c>
    </row>
    <row r="50" spans="1:21" ht="13.8" thickBot="1" x14ac:dyDescent="0.3">
      <c r="A50" s="199" t="s">
        <v>9</v>
      </c>
      <c r="B50" s="200"/>
      <c r="C50" s="200"/>
      <c r="D50" s="200"/>
      <c r="E50" s="200"/>
      <c r="F50" s="200"/>
      <c r="G50" s="200"/>
      <c r="H50" s="200"/>
      <c r="I50" s="200"/>
      <c r="J50" s="201"/>
      <c r="L50" s="199" t="s">
        <v>10</v>
      </c>
      <c r="M50" s="200"/>
      <c r="N50" s="200"/>
      <c r="O50" s="200"/>
      <c r="P50" s="200"/>
      <c r="Q50" s="200"/>
      <c r="R50" s="200"/>
      <c r="S50" s="200"/>
      <c r="T50" s="200"/>
      <c r="U50" s="201"/>
    </row>
    <row r="51" spans="1:21" x14ac:dyDescent="0.25">
      <c r="A51" s="8" t="s">
        <v>12</v>
      </c>
      <c r="B51" s="202" t="s">
        <v>8</v>
      </c>
      <c r="C51" s="203"/>
      <c r="D51" s="203"/>
      <c r="E51" s="203"/>
      <c r="F51" s="203"/>
      <c r="G51" s="203"/>
      <c r="H51" s="203"/>
      <c r="I51" s="203"/>
      <c r="J51" s="204"/>
      <c r="L51" s="8" t="s">
        <v>12</v>
      </c>
      <c r="M51" s="202" t="s">
        <v>8</v>
      </c>
      <c r="N51" s="203"/>
      <c r="O51" s="203"/>
      <c r="P51" s="203"/>
      <c r="Q51" s="203"/>
      <c r="R51" s="203"/>
      <c r="S51" s="203"/>
      <c r="T51" s="203"/>
      <c r="U51" s="204"/>
    </row>
    <row r="52" spans="1:21" ht="13.8" thickBot="1" x14ac:dyDescent="0.3">
      <c r="A52" s="9" t="s">
        <v>1</v>
      </c>
      <c r="B52" s="7">
        <v>1</v>
      </c>
      <c r="C52" s="7">
        <v>1.5</v>
      </c>
      <c r="D52" s="7">
        <v>2</v>
      </c>
      <c r="E52" s="7">
        <v>2.5</v>
      </c>
      <c r="F52" s="7">
        <v>3</v>
      </c>
      <c r="G52" s="7">
        <v>3.5</v>
      </c>
      <c r="H52" s="7">
        <v>4</v>
      </c>
      <c r="I52" s="7">
        <v>4.5</v>
      </c>
      <c r="J52" s="7">
        <v>5</v>
      </c>
      <c r="L52" s="9" t="s">
        <v>1</v>
      </c>
      <c r="M52" s="7">
        <v>1</v>
      </c>
      <c r="N52" s="7">
        <v>1.5</v>
      </c>
      <c r="O52" s="7">
        <v>2</v>
      </c>
      <c r="P52" s="7">
        <v>2.5</v>
      </c>
      <c r="Q52" s="7">
        <v>3</v>
      </c>
      <c r="R52" s="7">
        <v>3.5</v>
      </c>
      <c r="S52" s="7">
        <v>4</v>
      </c>
      <c r="T52" s="7">
        <v>4.5</v>
      </c>
      <c r="U52" s="7">
        <v>5</v>
      </c>
    </row>
    <row r="53" spans="1:21" x14ac:dyDescent="0.25">
      <c r="A53">
        <v>0.25</v>
      </c>
      <c r="B53" s="38">
        <v>0.6</v>
      </c>
      <c r="C53" s="29">
        <v>0.6</v>
      </c>
      <c r="D53" s="29">
        <v>0.6</v>
      </c>
      <c r="E53" s="29">
        <v>0.6</v>
      </c>
      <c r="F53" s="29">
        <v>0.6</v>
      </c>
      <c r="G53" s="29">
        <v>0.7</v>
      </c>
      <c r="H53" s="29">
        <v>0.7</v>
      </c>
      <c r="I53" s="29">
        <v>0.7</v>
      </c>
      <c r="J53" s="29">
        <v>0.7</v>
      </c>
      <c r="K53" s="29"/>
      <c r="L53">
        <v>0.25</v>
      </c>
      <c r="M53" s="38">
        <v>0.6</v>
      </c>
      <c r="N53" s="29">
        <v>0.6</v>
      </c>
      <c r="O53" s="29">
        <v>0.6</v>
      </c>
      <c r="P53" s="29">
        <v>0.6</v>
      </c>
      <c r="Q53" s="29">
        <v>0.6</v>
      </c>
      <c r="R53" s="29">
        <v>0.6</v>
      </c>
      <c r="S53" s="29">
        <v>0.6</v>
      </c>
      <c r="T53" s="29">
        <v>0.7</v>
      </c>
      <c r="U53" s="29">
        <v>0.7</v>
      </c>
    </row>
    <row r="54" spans="1:21" x14ac:dyDescent="0.25">
      <c r="A54" s="29">
        <v>0.5</v>
      </c>
      <c r="B54" s="38">
        <v>0.6</v>
      </c>
      <c r="C54" s="29">
        <v>0.7</v>
      </c>
      <c r="D54" s="29">
        <v>0.7</v>
      </c>
      <c r="E54" s="29">
        <v>0.7</v>
      </c>
      <c r="F54" s="29">
        <v>0.7</v>
      </c>
      <c r="G54" s="29">
        <v>0.7</v>
      </c>
      <c r="H54" s="29">
        <v>0.7</v>
      </c>
      <c r="I54" s="29">
        <v>0.8</v>
      </c>
      <c r="J54" s="29">
        <v>0.8</v>
      </c>
      <c r="K54" s="29"/>
      <c r="L54" s="29">
        <v>0.5</v>
      </c>
      <c r="M54" s="38">
        <v>0.6</v>
      </c>
      <c r="N54" s="29">
        <v>0.6</v>
      </c>
      <c r="O54" s="29">
        <v>0.7</v>
      </c>
      <c r="P54" s="29">
        <v>0.7</v>
      </c>
      <c r="Q54" s="29">
        <v>0.7</v>
      </c>
      <c r="R54" s="29">
        <v>0.7</v>
      </c>
      <c r="S54" s="29">
        <v>0.7</v>
      </c>
      <c r="T54" s="29">
        <v>0.7</v>
      </c>
      <c r="U54" s="29">
        <v>0.7</v>
      </c>
    </row>
    <row r="55" spans="1:21" x14ac:dyDescent="0.25">
      <c r="A55" s="29">
        <v>1</v>
      </c>
      <c r="B55" s="38">
        <v>0.7</v>
      </c>
      <c r="C55" s="29">
        <v>0.7</v>
      </c>
      <c r="D55" s="29">
        <v>0.8</v>
      </c>
      <c r="E55" s="29">
        <v>0.8</v>
      </c>
      <c r="F55" s="29">
        <v>0.8</v>
      </c>
      <c r="G55" s="29">
        <v>0.8</v>
      </c>
      <c r="H55" s="29">
        <v>0.8</v>
      </c>
      <c r="I55" s="29">
        <v>0.9</v>
      </c>
      <c r="J55" s="29">
        <v>0.9</v>
      </c>
      <c r="K55" s="29"/>
      <c r="L55" s="29">
        <v>1</v>
      </c>
      <c r="M55" s="38">
        <v>0.7</v>
      </c>
      <c r="N55" s="29">
        <v>0.7</v>
      </c>
      <c r="O55" s="29">
        <v>0.7</v>
      </c>
      <c r="P55" s="29">
        <v>0.7</v>
      </c>
      <c r="Q55" s="29">
        <v>0.8</v>
      </c>
      <c r="R55" s="29">
        <v>0.8</v>
      </c>
      <c r="S55" s="29">
        <v>0.8</v>
      </c>
      <c r="T55" s="29">
        <v>0.8</v>
      </c>
      <c r="U55" s="29">
        <v>0.8</v>
      </c>
    </row>
    <row r="56" spans="1:21" x14ac:dyDescent="0.25">
      <c r="A56" s="29">
        <v>1.5</v>
      </c>
      <c r="B56" s="38">
        <v>0.7</v>
      </c>
      <c r="C56" s="29">
        <v>0.8</v>
      </c>
      <c r="D56" s="29">
        <v>0.8</v>
      </c>
      <c r="E56" s="29">
        <v>0.8</v>
      </c>
      <c r="F56" s="29">
        <v>0.9</v>
      </c>
      <c r="G56" s="29">
        <v>0.9</v>
      </c>
      <c r="H56" s="29">
        <v>0.9</v>
      </c>
      <c r="I56" s="29">
        <v>0.9</v>
      </c>
      <c r="J56" s="29">
        <v>1</v>
      </c>
      <c r="K56" s="29"/>
      <c r="L56" s="29">
        <v>1.5</v>
      </c>
      <c r="M56" s="38">
        <v>0.7</v>
      </c>
      <c r="N56" s="29">
        <v>0.7</v>
      </c>
      <c r="O56" s="29">
        <v>0.8</v>
      </c>
      <c r="P56" s="29">
        <v>0.8</v>
      </c>
      <c r="Q56" s="29">
        <v>0.8</v>
      </c>
      <c r="R56" s="29">
        <v>0.8</v>
      </c>
      <c r="S56" s="29">
        <v>0.9</v>
      </c>
      <c r="T56" s="29">
        <v>0.9</v>
      </c>
      <c r="U56" s="29">
        <v>0.9</v>
      </c>
    </row>
    <row r="57" spans="1:21" x14ac:dyDescent="0.25">
      <c r="A57" s="29">
        <v>2</v>
      </c>
      <c r="B57" s="38">
        <v>0.8</v>
      </c>
      <c r="C57" s="29">
        <v>0.8</v>
      </c>
      <c r="D57" s="29">
        <v>0.9</v>
      </c>
      <c r="E57" s="29">
        <v>0.9</v>
      </c>
      <c r="F57" s="29">
        <v>0.9</v>
      </c>
      <c r="G57" s="29">
        <v>1</v>
      </c>
      <c r="H57" s="29">
        <v>1</v>
      </c>
      <c r="I57" s="29">
        <v>1</v>
      </c>
      <c r="J57" s="29">
        <v>1</v>
      </c>
      <c r="K57" s="29"/>
      <c r="L57" s="29">
        <v>2</v>
      </c>
      <c r="M57" s="38">
        <v>0.7</v>
      </c>
      <c r="N57" s="29">
        <v>0.8</v>
      </c>
      <c r="O57" s="29">
        <v>0.8</v>
      </c>
      <c r="P57" s="29">
        <v>0.8</v>
      </c>
      <c r="Q57" s="29">
        <v>0.9</v>
      </c>
      <c r="R57" s="29">
        <v>0.9</v>
      </c>
      <c r="S57" s="29">
        <v>0.9</v>
      </c>
      <c r="T57" s="29">
        <v>0.9</v>
      </c>
      <c r="U57" s="29">
        <v>1</v>
      </c>
    </row>
    <row r="58" spans="1:21" x14ac:dyDescent="0.25">
      <c r="A58" s="29">
        <v>2.5</v>
      </c>
      <c r="B58" s="38">
        <v>0.8</v>
      </c>
      <c r="C58" s="29">
        <v>0.9</v>
      </c>
      <c r="D58" s="29">
        <v>0.9</v>
      </c>
      <c r="E58" s="29">
        <v>0.9</v>
      </c>
      <c r="F58" s="29">
        <v>1</v>
      </c>
      <c r="G58" s="29">
        <v>1</v>
      </c>
      <c r="H58" s="29">
        <v>1</v>
      </c>
      <c r="I58" s="29">
        <v>1.1000000000000001</v>
      </c>
      <c r="J58" s="29">
        <v>1.1000000000000001</v>
      </c>
      <c r="K58" s="29"/>
      <c r="L58" s="29">
        <v>2.5</v>
      </c>
      <c r="M58" s="38">
        <v>0.8</v>
      </c>
      <c r="N58" s="29">
        <v>0.8</v>
      </c>
      <c r="O58" s="29">
        <v>0.9</v>
      </c>
      <c r="P58" s="29">
        <v>0.9</v>
      </c>
      <c r="Q58" s="29">
        <v>0.9</v>
      </c>
      <c r="R58" s="29">
        <v>0.9</v>
      </c>
      <c r="S58" s="29">
        <v>1</v>
      </c>
      <c r="T58" s="29">
        <v>1</v>
      </c>
      <c r="U58" s="29">
        <v>1</v>
      </c>
    </row>
    <row r="59" spans="1:21" x14ac:dyDescent="0.25">
      <c r="A59" s="29">
        <v>3</v>
      </c>
      <c r="B59" s="38">
        <v>0.9</v>
      </c>
      <c r="C59" s="29">
        <v>0.9</v>
      </c>
      <c r="D59" s="29">
        <v>0.9</v>
      </c>
      <c r="E59" s="29">
        <v>1</v>
      </c>
      <c r="F59" s="29">
        <v>1</v>
      </c>
      <c r="G59" s="29">
        <v>1.1000000000000001</v>
      </c>
      <c r="H59" s="29">
        <v>1.1000000000000001</v>
      </c>
      <c r="I59" s="29">
        <v>1.1000000000000001</v>
      </c>
      <c r="J59" s="29">
        <v>1.2</v>
      </c>
      <c r="K59" s="29"/>
      <c r="L59" s="29">
        <v>3</v>
      </c>
      <c r="M59" s="38">
        <v>0.8</v>
      </c>
      <c r="N59" s="29">
        <v>0.8</v>
      </c>
      <c r="O59" s="29">
        <v>0.9</v>
      </c>
      <c r="P59" s="29">
        <v>0.9</v>
      </c>
      <c r="Q59" s="29">
        <v>1</v>
      </c>
      <c r="R59" s="29">
        <v>1</v>
      </c>
      <c r="S59" s="29">
        <v>1</v>
      </c>
      <c r="T59" s="29">
        <v>1</v>
      </c>
      <c r="U59" s="29">
        <v>1.1000000000000001</v>
      </c>
    </row>
    <row r="60" spans="1:21" x14ac:dyDescent="0.25">
      <c r="A60" s="29">
        <v>3.5</v>
      </c>
      <c r="B60" s="38">
        <v>0.9</v>
      </c>
      <c r="C60" s="29">
        <v>0.9</v>
      </c>
      <c r="D60" s="29">
        <v>1</v>
      </c>
      <c r="E60" s="29">
        <v>1</v>
      </c>
      <c r="F60" s="29">
        <v>1.1000000000000001</v>
      </c>
      <c r="G60" s="29">
        <v>1.1000000000000001</v>
      </c>
      <c r="H60" s="29">
        <v>1.1000000000000001</v>
      </c>
      <c r="I60" s="29">
        <v>1.2</v>
      </c>
      <c r="J60" s="29">
        <v>1.2</v>
      </c>
      <c r="K60" s="29"/>
      <c r="L60" s="29">
        <v>3.5</v>
      </c>
      <c r="M60" s="38">
        <v>0.8</v>
      </c>
      <c r="N60" s="29">
        <v>0.9</v>
      </c>
      <c r="O60" s="29">
        <v>0.9</v>
      </c>
      <c r="P60" s="29">
        <v>1</v>
      </c>
      <c r="Q60" s="29">
        <v>1</v>
      </c>
      <c r="R60" s="29">
        <v>1</v>
      </c>
      <c r="S60" s="29">
        <v>1.1000000000000001</v>
      </c>
      <c r="T60" s="29">
        <v>1.1000000000000001</v>
      </c>
      <c r="U60" s="29">
        <v>1.1000000000000001</v>
      </c>
    </row>
    <row r="61" spans="1:21" x14ac:dyDescent="0.25">
      <c r="A61" s="29">
        <v>4</v>
      </c>
      <c r="B61" s="38">
        <v>0.9</v>
      </c>
      <c r="C61" s="29">
        <v>1</v>
      </c>
      <c r="D61" s="29">
        <v>1</v>
      </c>
      <c r="E61" s="29">
        <v>1.1000000000000001</v>
      </c>
      <c r="F61" s="29">
        <v>1.1000000000000001</v>
      </c>
      <c r="G61" s="29">
        <v>1.2</v>
      </c>
      <c r="H61" s="29">
        <v>1.2</v>
      </c>
      <c r="I61" s="29">
        <v>1.2</v>
      </c>
      <c r="J61" s="29">
        <v>1.3</v>
      </c>
      <c r="K61" s="29"/>
      <c r="L61" s="29">
        <v>4</v>
      </c>
      <c r="M61" s="38">
        <v>0.9</v>
      </c>
      <c r="N61" s="29">
        <v>0.9</v>
      </c>
      <c r="O61" s="29">
        <v>0.9</v>
      </c>
      <c r="P61" s="29">
        <v>1</v>
      </c>
      <c r="Q61" s="29">
        <v>1</v>
      </c>
      <c r="R61" s="29">
        <v>1.1000000000000001</v>
      </c>
      <c r="S61" s="29">
        <v>1.1000000000000001</v>
      </c>
      <c r="T61" s="29">
        <v>1.1000000000000001</v>
      </c>
      <c r="U61" s="29">
        <v>1.2</v>
      </c>
    </row>
    <row r="62" spans="1:21" x14ac:dyDescent="0.25">
      <c r="A62" s="29">
        <v>4.5</v>
      </c>
      <c r="B62" s="38">
        <v>0.9</v>
      </c>
      <c r="C62" s="29">
        <v>1</v>
      </c>
      <c r="D62" s="29">
        <v>1.1000000000000001</v>
      </c>
      <c r="E62" s="29">
        <v>1.1000000000000001</v>
      </c>
      <c r="F62" s="29">
        <v>1.2</v>
      </c>
      <c r="G62" s="29">
        <v>1.2</v>
      </c>
      <c r="H62" s="29">
        <v>1.2</v>
      </c>
      <c r="I62" s="29">
        <v>1.3</v>
      </c>
      <c r="J62" s="29">
        <v>1.3</v>
      </c>
      <c r="K62" s="29"/>
      <c r="L62" s="29">
        <v>4.5</v>
      </c>
      <c r="M62" s="38">
        <v>0.9</v>
      </c>
      <c r="N62" s="29">
        <v>0.9</v>
      </c>
      <c r="O62" s="29">
        <v>1</v>
      </c>
      <c r="P62" s="29">
        <v>1</v>
      </c>
      <c r="Q62" s="29">
        <v>1.1000000000000001</v>
      </c>
      <c r="R62" s="29">
        <v>1.1000000000000001</v>
      </c>
      <c r="S62" s="29">
        <v>1.1000000000000001</v>
      </c>
      <c r="T62" s="29">
        <v>1.2</v>
      </c>
      <c r="U62" s="29">
        <v>1.2</v>
      </c>
    </row>
    <row r="63" spans="1:21" x14ac:dyDescent="0.25">
      <c r="A63" s="29">
        <v>5</v>
      </c>
      <c r="B63" s="38">
        <v>1</v>
      </c>
      <c r="C63" s="29">
        <v>1</v>
      </c>
      <c r="D63" s="29">
        <v>1.1000000000000001</v>
      </c>
      <c r="E63" s="29">
        <v>1.1000000000000001</v>
      </c>
      <c r="F63" s="29">
        <v>1.2</v>
      </c>
      <c r="G63" s="29">
        <v>1.2</v>
      </c>
      <c r="H63" s="29">
        <v>1.3</v>
      </c>
      <c r="I63" s="29">
        <v>1.3</v>
      </c>
      <c r="J63" s="29">
        <v>1.4</v>
      </c>
      <c r="K63" s="29"/>
      <c r="L63" s="29">
        <v>5</v>
      </c>
      <c r="M63" s="38">
        <v>0.9</v>
      </c>
      <c r="N63" s="29">
        <v>1</v>
      </c>
      <c r="O63" s="29">
        <v>1</v>
      </c>
      <c r="P63" s="29">
        <v>1.1000000000000001</v>
      </c>
      <c r="Q63" s="29">
        <v>1.1000000000000001</v>
      </c>
      <c r="R63" s="29">
        <v>1.1000000000000001</v>
      </c>
      <c r="S63" s="29">
        <v>1.2</v>
      </c>
      <c r="T63" s="29">
        <v>1.2</v>
      </c>
      <c r="U63" s="29">
        <v>1.2</v>
      </c>
    </row>
    <row r="64" spans="1:21" x14ac:dyDescent="0.25">
      <c r="A64" s="29">
        <v>5.5</v>
      </c>
      <c r="B64" s="38">
        <v>1</v>
      </c>
      <c r="C64" s="29">
        <v>1.1000000000000001</v>
      </c>
      <c r="D64" s="29">
        <v>1.1000000000000001</v>
      </c>
      <c r="E64" s="29">
        <v>1.2</v>
      </c>
      <c r="F64" s="29">
        <v>1.2</v>
      </c>
      <c r="G64" s="29">
        <v>1.3</v>
      </c>
      <c r="H64" s="29">
        <v>1.3</v>
      </c>
      <c r="I64" s="29">
        <v>1.4</v>
      </c>
      <c r="J64" s="29">
        <v>1.4</v>
      </c>
      <c r="K64" s="29"/>
      <c r="L64" s="29">
        <v>5.5</v>
      </c>
      <c r="M64" s="38">
        <v>0.9</v>
      </c>
      <c r="N64" s="29">
        <v>1</v>
      </c>
      <c r="O64" s="29">
        <v>1</v>
      </c>
      <c r="P64" s="29">
        <v>1.1000000000000001</v>
      </c>
      <c r="Q64" s="29">
        <v>1.1000000000000001</v>
      </c>
      <c r="R64" s="29">
        <v>1.2</v>
      </c>
      <c r="S64" s="29">
        <v>1.2</v>
      </c>
      <c r="T64" s="29">
        <v>1.2</v>
      </c>
      <c r="U64" s="29">
        <v>1.3</v>
      </c>
    </row>
    <row r="65" spans="1:21" x14ac:dyDescent="0.25">
      <c r="A65" s="29">
        <v>6</v>
      </c>
      <c r="B65" s="38">
        <v>1</v>
      </c>
      <c r="C65" s="29">
        <v>1.1000000000000001</v>
      </c>
      <c r="D65" s="29">
        <v>1.1000000000000001</v>
      </c>
      <c r="E65" s="29">
        <v>1.2</v>
      </c>
      <c r="F65" s="29">
        <v>1.3</v>
      </c>
      <c r="G65" s="29">
        <v>1.3</v>
      </c>
      <c r="H65" s="29">
        <v>1.4</v>
      </c>
      <c r="I65" s="29">
        <v>1.4</v>
      </c>
      <c r="J65" s="29">
        <v>1.4</v>
      </c>
      <c r="K65" s="29"/>
      <c r="L65" s="29">
        <v>6</v>
      </c>
      <c r="M65" s="38">
        <v>0.9</v>
      </c>
      <c r="N65" s="29">
        <v>1</v>
      </c>
      <c r="O65" s="29">
        <v>1.1000000000000001</v>
      </c>
      <c r="P65" s="29">
        <v>1.1000000000000001</v>
      </c>
      <c r="Q65" s="29">
        <v>1.2</v>
      </c>
      <c r="R65" s="29">
        <v>1.2</v>
      </c>
      <c r="S65" s="29">
        <v>1.2</v>
      </c>
      <c r="T65" s="29">
        <v>1.3</v>
      </c>
      <c r="U65" s="29">
        <v>1.3</v>
      </c>
    </row>
    <row r="66" spans="1:21" x14ac:dyDescent="0.25">
      <c r="A66" s="29">
        <v>6.5</v>
      </c>
      <c r="B66" s="38">
        <v>1</v>
      </c>
      <c r="C66" s="29">
        <v>1.1000000000000001</v>
      </c>
      <c r="D66" s="29">
        <v>1.2</v>
      </c>
      <c r="E66" s="29">
        <v>1.2</v>
      </c>
      <c r="F66" s="29">
        <v>1.3</v>
      </c>
      <c r="G66" s="29">
        <v>1.3</v>
      </c>
      <c r="H66" s="29">
        <v>1.4</v>
      </c>
      <c r="I66" s="29">
        <v>1.4</v>
      </c>
      <c r="J66" s="29">
        <v>1.5</v>
      </c>
      <c r="K66" s="29"/>
      <c r="L66" s="29">
        <v>6.5</v>
      </c>
      <c r="M66" s="38">
        <v>1</v>
      </c>
      <c r="N66" s="29">
        <v>1</v>
      </c>
      <c r="O66" s="29">
        <v>1.1000000000000001</v>
      </c>
      <c r="P66" s="29">
        <v>1.1000000000000001</v>
      </c>
      <c r="Q66" s="29">
        <v>1.2</v>
      </c>
      <c r="R66" s="29">
        <v>1.2</v>
      </c>
      <c r="S66" s="29">
        <v>1.3</v>
      </c>
      <c r="T66" s="29">
        <v>1.3</v>
      </c>
      <c r="U66" s="29">
        <v>1.3</v>
      </c>
    </row>
    <row r="67" spans="1:21" x14ac:dyDescent="0.25">
      <c r="A67" s="29">
        <v>7</v>
      </c>
      <c r="B67" s="38">
        <v>1.1000000000000001</v>
      </c>
      <c r="C67" s="29">
        <v>1.1000000000000001</v>
      </c>
      <c r="D67" s="29">
        <v>1.2</v>
      </c>
      <c r="E67" s="29">
        <v>1.3</v>
      </c>
      <c r="F67" s="29">
        <v>1.3</v>
      </c>
      <c r="G67" s="29">
        <v>1.4</v>
      </c>
      <c r="H67" s="29">
        <v>1.4</v>
      </c>
      <c r="I67" s="29">
        <v>1.5</v>
      </c>
      <c r="J67" s="29">
        <v>1.5</v>
      </c>
      <c r="K67" s="29"/>
      <c r="L67" s="29">
        <v>7</v>
      </c>
      <c r="M67" s="38">
        <v>1</v>
      </c>
      <c r="N67" s="29">
        <v>1</v>
      </c>
      <c r="O67" s="29">
        <v>1.1000000000000001</v>
      </c>
      <c r="P67" s="29">
        <v>1.2</v>
      </c>
      <c r="Q67" s="29">
        <v>1.2</v>
      </c>
      <c r="R67" s="29">
        <v>1.3</v>
      </c>
      <c r="S67" s="29">
        <v>1.3</v>
      </c>
      <c r="T67" s="29">
        <v>1.3</v>
      </c>
      <c r="U67" s="29">
        <v>1.4</v>
      </c>
    </row>
    <row r="68" spans="1:21" x14ac:dyDescent="0.25">
      <c r="A68" s="29">
        <v>7.5</v>
      </c>
      <c r="B68" s="38">
        <v>1.1000000000000001</v>
      </c>
      <c r="C68" s="29">
        <v>1.2</v>
      </c>
      <c r="D68" s="29">
        <v>1.2</v>
      </c>
      <c r="E68" s="29">
        <v>1.3</v>
      </c>
      <c r="F68" s="29">
        <v>1.4</v>
      </c>
      <c r="G68" s="29">
        <v>1.4</v>
      </c>
      <c r="H68" s="29">
        <v>1.5</v>
      </c>
      <c r="I68" s="29">
        <v>1.5</v>
      </c>
      <c r="J68" s="29">
        <v>1.6</v>
      </c>
      <c r="K68" s="29"/>
      <c r="L68" s="29">
        <v>7.5</v>
      </c>
      <c r="M68" s="38">
        <v>1</v>
      </c>
      <c r="N68" s="29">
        <v>1.1000000000000001</v>
      </c>
      <c r="O68" s="29">
        <v>1.1000000000000001</v>
      </c>
      <c r="P68" s="29">
        <v>1.2</v>
      </c>
      <c r="Q68" s="29">
        <v>1.2</v>
      </c>
      <c r="R68" s="29">
        <v>1.3</v>
      </c>
      <c r="S68" s="29">
        <v>1.3</v>
      </c>
      <c r="T68" s="29">
        <v>1.4</v>
      </c>
      <c r="U68" s="29">
        <v>1.4</v>
      </c>
    </row>
    <row r="69" spans="1:21" x14ac:dyDescent="0.25">
      <c r="B69" s="1"/>
      <c r="M69" s="1"/>
    </row>
    <row r="71" spans="1:21" ht="15.6" x14ac:dyDescent="0.3">
      <c r="A71" s="3" t="s">
        <v>133</v>
      </c>
      <c r="B71" s="28" t="s">
        <v>116</v>
      </c>
      <c r="L71" s="3" t="s">
        <v>133</v>
      </c>
      <c r="M71" s="28" t="s">
        <v>116</v>
      </c>
    </row>
    <row r="72" spans="1:21" ht="13.8" thickBot="1" x14ac:dyDescent="0.3">
      <c r="A72">
        <v>300</v>
      </c>
      <c r="B72" s="1" t="s">
        <v>129</v>
      </c>
      <c r="L72">
        <v>400</v>
      </c>
      <c r="M72" s="1" t="s">
        <v>129</v>
      </c>
    </row>
    <row r="73" spans="1:21" ht="13.8" thickBot="1" x14ac:dyDescent="0.3">
      <c r="A73" s="199" t="s">
        <v>9</v>
      </c>
      <c r="B73" s="200"/>
      <c r="C73" s="200"/>
      <c r="D73" s="200"/>
      <c r="E73" s="200"/>
      <c r="F73" s="200"/>
      <c r="G73" s="200"/>
      <c r="H73" s="200"/>
      <c r="I73" s="200"/>
      <c r="J73" s="201"/>
      <c r="L73" s="199" t="s">
        <v>10</v>
      </c>
      <c r="M73" s="200"/>
      <c r="N73" s="200"/>
      <c r="O73" s="200"/>
      <c r="P73" s="200"/>
      <c r="Q73" s="200"/>
      <c r="R73" s="200"/>
      <c r="S73" s="200"/>
      <c r="T73" s="200"/>
      <c r="U73" s="201"/>
    </row>
    <row r="74" spans="1:21" x14ac:dyDescent="0.25">
      <c r="A74" s="8" t="s">
        <v>12</v>
      </c>
      <c r="B74" s="202" t="s">
        <v>8</v>
      </c>
      <c r="C74" s="203"/>
      <c r="D74" s="203"/>
      <c r="E74" s="203"/>
      <c r="F74" s="203"/>
      <c r="G74" s="203"/>
      <c r="H74" s="203"/>
      <c r="I74" s="203"/>
      <c r="J74" s="204"/>
      <c r="L74" s="8" t="s">
        <v>12</v>
      </c>
      <c r="M74" s="202" t="s">
        <v>8</v>
      </c>
      <c r="N74" s="203"/>
      <c r="O74" s="203"/>
      <c r="P74" s="203"/>
      <c r="Q74" s="203"/>
      <c r="R74" s="203"/>
      <c r="S74" s="203"/>
      <c r="T74" s="203"/>
      <c r="U74" s="204"/>
    </row>
    <row r="75" spans="1:21" ht="13.8" thickBot="1" x14ac:dyDescent="0.3">
      <c r="A75" s="9" t="s">
        <v>1</v>
      </c>
      <c r="B75" s="7">
        <v>1</v>
      </c>
      <c r="C75" s="7">
        <v>1.5</v>
      </c>
      <c r="D75" s="7">
        <v>2</v>
      </c>
      <c r="E75" s="7">
        <v>2.5</v>
      </c>
      <c r="F75" s="7">
        <v>3</v>
      </c>
      <c r="G75" s="7">
        <v>3.5</v>
      </c>
      <c r="H75" s="7">
        <v>4</v>
      </c>
      <c r="I75" s="7">
        <v>4.5</v>
      </c>
      <c r="J75" s="7">
        <v>5</v>
      </c>
      <c r="L75" s="9" t="s">
        <v>1</v>
      </c>
      <c r="M75" s="7">
        <v>1</v>
      </c>
      <c r="N75" s="7">
        <v>1.5</v>
      </c>
      <c r="O75" s="7">
        <v>2</v>
      </c>
      <c r="P75" s="7">
        <v>2.5</v>
      </c>
      <c r="Q75" s="7">
        <v>3</v>
      </c>
      <c r="R75" s="7">
        <v>3.5</v>
      </c>
      <c r="S75" s="7">
        <v>4</v>
      </c>
      <c r="T75" s="7">
        <v>4.5</v>
      </c>
      <c r="U75" s="7">
        <v>5</v>
      </c>
    </row>
    <row r="76" spans="1:21" x14ac:dyDescent="0.25">
      <c r="A76">
        <v>0.25</v>
      </c>
      <c r="B76" s="38">
        <v>0.5</v>
      </c>
      <c r="C76" s="29">
        <v>0.6</v>
      </c>
      <c r="D76" s="29">
        <v>0.6</v>
      </c>
      <c r="E76" s="29">
        <v>0.6</v>
      </c>
      <c r="F76" s="29">
        <v>0.6</v>
      </c>
      <c r="G76" s="29">
        <v>0.6</v>
      </c>
      <c r="H76" s="29">
        <v>0.6</v>
      </c>
      <c r="I76" s="29">
        <v>0.6</v>
      </c>
      <c r="J76" s="29">
        <v>0.6</v>
      </c>
      <c r="K76" s="29"/>
      <c r="L76">
        <v>0.25</v>
      </c>
      <c r="M76" s="38">
        <v>0.5</v>
      </c>
      <c r="N76" s="29">
        <v>0.5</v>
      </c>
      <c r="O76" s="29">
        <v>0.5</v>
      </c>
      <c r="P76" s="29">
        <v>0.6</v>
      </c>
      <c r="Q76" s="29">
        <v>0.6</v>
      </c>
      <c r="R76" s="29">
        <v>0.6</v>
      </c>
      <c r="S76" s="29">
        <v>0.6</v>
      </c>
      <c r="T76" s="29">
        <v>0.6</v>
      </c>
      <c r="U76" s="29">
        <v>0.6</v>
      </c>
    </row>
    <row r="77" spans="1:21" x14ac:dyDescent="0.25">
      <c r="A77" s="29">
        <v>0.5</v>
      </c>
      <c r="B77" s="38">
        <v>0.6</v>
      </c>
      <c r="C77" s="29">
        <v>0.6</v>
      </c>
      <c r="D77" s="29">
        <v>0.6</v>
      </c>
      <c r="E77" s="29">
        <v>0.6</v>
      </c>
      <c r="F77" s="29">
        <v>0.6</v>
      </c>
      <c r="G77" s="29">
        <v>0.6</v>
      </c>
      <c r="H77" s="29">
        <v>0.6</v>
      </c>
      <c r="I77" s="29">
        <v>0.6</v>
      </c>
      <c r="J77" s="29">
        <v>0.6</v>
      </c>
      <c r="K77" s="29"/>
      <c r="L77" s="29">
        <v>0.5</v>
      </c>
      <c r="M77" s="38">
        <v>0.6</v>
      </c>
      <c r="N77" s="29">
        <v>0.6</v>
      </c>
      <c r="O77" s="29">
        <v>0.6</v>
      </c>
      <c r="P77" s="29">
        <v>0.6</v>
      </c>
      <c r="Q77" s="29">
        <v>0.6</v>
      </c>
      <c r="R77" s="29">
        <v>0.6</v>
      </c>
      <c r="S77" s="29">
        <v>0.6</v>
      </c>
      <c r="T77" s="29">
        <v>0.6</v>
      </c>
      <c r="U77" s="29">
        <v>0.6</v>
      </c>
    </row>
    <row r="78" spans="1:21" x14ac:dyDescent="0.25">
      <c r="A78" s="29">
        <v>1</v>
      </c>
      <c r="B78" s="38">
        <v>0.6</v>
      </c>
      <c r="C78" s="29">
        <v>0.6</v>
      </c>
      <c r="D78" s="29">
        <v>0.6</v>
      </c>
      <c r="E78" s="29">
        <v>0.6</v>
      </c>
      <c r="F78" s="29">
        <v>0.6</v>
      </c>
      <c r="G78" s="29">
        <v>0.6</v>
      </c>
      <c r="H78" s="29">
        <v>0.7</v>
      </c>
      <c r="I78" s="29">
        <v>0.7</v>
      </c>
      <c r="J78" s="29">
        <v>0.7</v>
      </c>
      <c r="K78" s="29"/>
      <c r="L78" s="29">
        <v>1</v>
      </c>
      <c r="M78" s="38">
        <v>0.6</v>
      </c>
      <c r="N78" s="29">
        <v>0.6</v>
      </c>
      <c r="O78" s="29">
        <v>0.6</v>
      </c>
      <c r="P78" s="29">
        <v>0.6</v>
      </c>
      <c r="Q78" s="29">
        <v>0.6</v>
      </c>
      <c r="R78" s="29">
        <v>0.6</v>
      </c>
      <c r="S78" s="29">
        <v>0.6</v>
      </c>
      <c r="T78" s="29">
        <v>0.6</v>
      </c>
      <c r="U78" s="29">
        <v>0.6</v>
      </c>
    </row>
    <row r="79" spans="1:21" x14ac:dyDescent="0.25">
      <c r="A79" s="29">
        <v>1.5</v>
      </c>
      <c r="B79" s="38">
        <v>0.6</v>
      </c>
      <c r="C79" s="29">
        <v>0.6</v>
      </c>
      <c r="D79" s="29">
        <v>0.6</v>
      </c>
      <c r="E79" s="29">
        <v>0.7</v>
      </c>
      <c r="F79" s="29">
        <v>0.7</v>
      </c>
      <c r="G79" s="29">
        <v>0.7</v>
      </c>
      <c r="H79" s="29">
        <v>0.7</v>
      </c>
      <c r="I79" s="29">
        <v>0.7</v>
      </c>
      <c r="J79" s="29">
        <v>0.7</v>
      </c>
      <c r="K79" s="29"/>
      <c r="L79" s="29">
        <v>1.5</v>
      </c>
      <c r="M79" s="38">
        <v>0.6</v>
      </c>
      <c r="N79" s="29">
        <v>0.6</v>
      </c>
      <c r="O79" s="29">
        <v>0.6</v>
      </c>
      <c r="P79" s="29">
        <v>0.6</v>
      </c>
      <c r="Q79" s="29">
        <v>0.6</v>
      </c>
      <c r="R79" s="29">
        <v>0.7</v>
      </c>
      <c r="S79" s="29">
        <v>0.7</v>
      </c>
      <c r="T79" s="29">
        <v>0.7</v>
      </c>
      <c r="U79" s="29">
        <v>0.7</v>
      </c>
    </row>
    <row r="80" spans="1:21" x14ac:dyDescent="0.25">
      <c r="A80" s="29">
        <v>2</v>
      </c>
      <c r="B80" s="38">
        <v>0.6</v>
      </c>
      <c r="C80" s="29">
        <v>0.6</v>
      </c>
      <c r="D80" s="29">
        <v>0.7</v>
      </c>
      <c r="E80" s="29">
        <v>0.7</v>
      </c>
      <c r="F80" s="29">
        <v>0.7</v>
      </c>
      <c r="G80" s="29">
        <v>0.7</v>
      </c>
      <c r="H80" s="29">
        <v>0.7</v>
      </c>
      <c r="I80" s="29">
        <v>0.7</v>
      </c>
      <c r="J80" s="29">
        <v>0.7</v>
      </c>
      <c r="K80" s="29"/>
      <c r="L80" s="29">
        <v>2</v>
      </c>
      <c r="M80" s="38">
        <v>0.6</v>
      </c>
      <c r="N80" s="29">
        <v>0.6</v>
      </c>
      <c r="O80" s="29">
        <v>0.6</v>
      </c>
      <c r="P80" s="29">
        <v>0.7</v>
      </c>
      <c r="Q80" s="29">
        <v>0.7</v>
      </c>
      <c r="R80" s="29">
        <v>0.7</v>
      </c>
      <c r="S80" s="29">
        <v>0.7</v>
      </c>
      <c r="T80" s="29">
        <v>0.7</v>
      </c>
      <c r="U80" s="29">
        <v>0.7</v>
      </c>
    </row>
    <row r="81" spans="1:21" x14ac:dyDescent="0.25">
      <c r="A81" s="29">
        <v>2.5</v>
      </c>
      <c r="B81" s="38">
        <v>0.6</v>
      </c>
      <c r="C81" s="29">
        <v>0.7</v>
      </c>
      <c r="D81" s="29">
        <v>0.7</v>
      </c>
      <c r="E81" s="29">
        <v>0.7</v>
      </c>
      <c r="F81" s="29">
        <v>0.7</v>
      </c>
      <c r="G81" s="29">
        <v>0.7</v>
      </c>
      <c r="H81" s="29">
        <v>0.7</v>
      </c>
      <c r="I81" s="29">
        <v>0.8</v>
      </c>
      <c r="J81" s="29">
        <v>0.8</v>
      </c>
      <c r="K81" s="29"/>
      <c r="L81" s="29">
        <v>2.5</v>
      </c>
      <c r="M81" s="38">
        <v>0.6</v>
      </c>
      <c r="N81" s="29">
        <v>0.6</v>
      </c>
      <c r="O81" s="29">
        <v>0.7</v>
      </c>
      <c r="P81" s="29">
        <v>0.7</v>
      </c>
      <c r="Q81" s="29">
        <v>0.7</v>
      </c>
      <c r="R81" s="29">
        <v>0.7</v>
      </c>
      <c r="S81" s="29">
        <v>0.7</v>
      </c>
      <c r="T81" s="29">
        <v>0.7</v>
      </c>
      <c r="U81" s="29">
        <v>0.7</v>
      </c>
    </row>
    <row r="82" spans="1:21" x14ac:dyDescent="0.25">
      <c r="A82" s="29">
        <v>3</v>
      </c>
      <c r="B82" s="38">
        <v>0.7</v>
      </c>
      <c r="C82" s="29">
        <v>0.7</v>
      </c>
      <c r="D82" s="29">
        <v>0.7</v>
      </c>
      <c r="E82" s="29">
        <v>0.7</v>
      </c>
      <c r="F82" s="29">
        <v>0.7</v>
      </c>
      <c r="G82" s="29">
        <v>0.7</v>
      </c>
      <c r="H82" s="29">
        <v>0.8</v>
      </c>
      <c r="I82" s="29">
        <v>0.8</v>
      </c>
      <c r="J82" s="29">
        <v>0.8</v>
      </c>
      <c r="K82" s="29"/>
      <c r="L82" s="29">
        <v>3</v>
      </c>
      <c r="M82" s="38">
        <v>0.6</v>
      </c>
      <c r="N82" s="29">
        <v>0.7</v>
      </c>
      <c r="O82" s="29">
        <v>0.7</v>
      </c>
      <c r="P82" s="29">
        <v>0.7</v>
      </c>
      <c r="Q82" s="29">
        <v>0.7</v>
      </c>
      <c r="R82" s="29">
        <v>0.7</v>
      </c>
      <c r="S82" s="29">
        <v>0.7</v>
      </c>
      <c r="T82" s="29">
        <v>0.7</v>
      </c>
      <c r="U82" s="29">
        <v>0.8</v>
      </c>
    </row>
    <row r="83" spans="1:21" x14ac:dyDescent="0.25">
      <c r="A83" s="29">
        <v>3.5</v>
      </c>
      <c r="B83" s="38">
        <v>0.7</v>
      </c>
      <c r="C83" s="29">
        <v>0.7</v>
      </c>
      <c r="D83" s="29">
        <v>0.7</v>
      </c>
      <c r="E83" s="29">
        <v>0.7</v>
      </c>
      <c r="F83" s="29">
        <v>0.8</v>
      </c>
      <c r="G83" s="29">
        <v>0.8</v>
      </c>
      <c r="H83" s="29">
        <v>0.8</v>
      </c>
      <c r="I83" s="29">
        <v>0.8</v>
      </c>
      <c r="J83" s="29">
        <v>0.8</v>
      </c>
      <c r="K83" s="29"/>
      <c r="L83" s="29">
        <v>3.5</v>
      </c>
      <c r="M83" s="38">
        <v>0.6</v>
      </c>
      <c r="N83" s="29">
        <v>0.7</v>
      </c>
      <c r="O83" s="29">
        <v>0.7</v>
      </c>
      <c r="P83" s="29">
        <v>37</v>
      </c>
      <c r="Q83" s="29">
        <v>0.7</v>
      </c>
      <c r="R83" s="29">
        <v>0.7</v>
      </c>
      <c r="S83" s="29">
        <v>0.7</v>
      </c>
      <c r="T83" s="29">
        <v>0.8</v>
      </c>
      <c r="U83" s="29">
        <v>0.8</v>
      </c>
    </row>
    <row r="84" spans="1:21" x14ac:dyDescent="0.25">
      <c r="A84" s="29">
        <v>4</v>
      </c>
      <c r="B84" s="38">
        <v>0.7</v>
      </c>
      <c r="C84" s="29">
        <v>0.7</v>
      </c>
      <c r="D84" s="29">
        <v>0.7</v>
      </c>
      <c r="E84" s="29">
        <v>0.7</v>
      </c>
      <c r="F84" s="29">
        <v>0.8</v>
      </c>
      <c r="G84" s="29">
        <v>0.8</v>
      </c>
      <c r="H84" s="29">
        <v>0.8</v>
      </c>
      <c r="I84" s="29">
        <v>0.8</v>
      </c>
      <c r="J84" s="29">
        <v>0.8</v>
      </c>
      <c r="K84" s="29"/>
      <c r="L84" s="29">
        <v>4</v>
      </c>
      <c r="M84" s="38">
        <v>0.7</v>
      </c>
      <c r="N84" s="29">
        <v>0.7</v>
      </c>
      <c r="O84" s="29">
        <v>0.7</v>
      </c>
      <c r="P84" s="29">
        <v>0.7</v>
      </c>
      <c r="Q84" s="29">
        <v>0.7</v>
      </c>
      <c r="R84" s="29">
        <v>0.7</v>
      </c>
      <c r="S84" s="29">
        <v>0.8</v>
      </c>
      <c r="T84" s="29">
        <v>0.8</v>
      </c>
      <c r="U84" s="29">
        <v>0.8</v>
      </c>
    </row>
    <row r="85" spans="1:21" x14ac:dyDescent="0.25">
      <c r="A85" s="29">
        <v>4.5</v>
      </c>
      <c r="B85" s="38">
        <v>0.7</v>
      </c>
      <c r="C85" s="29">
        <v>0.7</v>
      </c>
      <c r="D85" s="29">
        <v>0.7</v>
      </c>
      <c r="E85" s="29">
        <v>0.8</v>
      </c>
      <c r="F85" s="29">
        <v>0.8</v>
      </c>
      <c r="G85" s="29">
        <v>0.8</v>
      </c>
      <c r="H85" s="29">
        <v>0.8</v>
      </c>
      <c r="I85" s="29">
        <v>0.8</v>
      </c>
      <c r="J85" s="29">
        <v>0.9</v>
      </c>
      <c r="K85" s="29"/>
      <c r="L85" s="29">
        <v>4.5</v>
      </c>
      <c r="M85" s="38">
        <v>0.7</v>
      </c>
      <c r="N85" s="29">
        <v>0.7</v>
      </c>
      <c r="O85" s="29">
        <v>0.7</v>
      </c>
      <c r="P85" s="29">
        <v>0.7</v>
      </c>
      <c r="Q85" s="29">
        <v>0.7</v>
      </c>
      <c r="R85" s="29">
        <v>0.8</v>
      </c>
      <c r="S85" s="29">
        <v>0.8</v>
      </c>
      <c r="T85" s="29">
        <v>0.8</v>
      </c>
      <c r="U85" s="29">
        <v>0.8</v>
      </c>
    </row>
    <row r="86" spans="1:21" x14ac:dyDescent="0.25">
      <c r="A86" s="29">
        <v>5</v>
      </c>
      <c r="B86" s="38">
        <v>0.7</v>
      </c>
      <c r="C86" s="29">
        <v>0.7</v>
      </c>
      <c r="D86" s="29">
        <v>0.8</v>
      </c>
      <c r="E86" s="29">
        <v>0.8</v>
      </c>
      <c r="F86" s="29">
        <v>0.8</v>
      </c>
      <c r="G86" s="29">
        <v>0.8</v>
      </c>
      <c r="H86" s="29">
        <v>0.8</v>
      </c>
      <c r="I86" s="29">
        <v>0.9</v>
      </c>
      <c r="J86" s="29">
        <v>0.9</v>
      </c>
      <c r="K86" s="29"/>
      <c r="L86" s="29">
        <v>5</v>
      </c>
      <c r="M86" s="38">
        <v>0.7</v>
      </c>
      <c r="N86" s="29">
        <v>0.7</v>
      </c>
      <c r="O86" s="29">
        <v>0.7</v>
      </c>
      <c r="P86" s="29">
        <v>0.7</v>
      </c>
      <c r="Q86" s="29">
        <v>0.8</v>
      </c>
      <c r="R86" s="29">
        <v>0.8</v>
      </c>
      <c r="S86" s="29">
        <v>0.8</v>
      </c>
      <c r="T86" s="29">
        <v>0.8</v>
      </c>
      <c r="U86" s="29">
        <v>0.8</v>
      </c>
    </row>
    <row r="87" spans="1:21" x14ac:dyDescent="0.25">
      <c r="A87" s="29">
        <v>5.5</v>
      </c>
      <c r="B87" s="38">
        <v>0.7</v>
      </c>
      <c r="C87" s="29">
        <v>0.7</v>
      </c>
      <c r="D87" s="29">
        <v>0.8</v>
      </c>
      <c r="E87" s="29">
        <v>0.8</v>
      </c>
      <c r="F87" s="29">
        <v>0.8</v>
      </c>
      <c r="G87" s="29">
        <v>0.8</v>
      </c>
      <c r="H87" s="29">
        <v>0.9</v>
      </c>
      <c r="I87" s="29">
        <v>0.9</v>
      </c>
      <c r="J87" s="29">
        <v>0.9</v>
      </c>
      <c r="K87" s="29"/>
      <c r="L87" s="29">
        <v>5.5</v>
      </c>
      <c r="M87" s="38">
        <v>0.7</v>
      </c>
      <c r="N87" s="29">
        <v>0.7</v>
      </c>
      <c r="O87" s="29">
        <v>0.7</v>
      </c>
      <c r="P87" s="29">
        <v>0.8</v>
      </c>
      <c r="Q87" s="29">
        <v>0.8</v>
      </c>
      <c r="R87" s="29">
        <v>0.8</v>
      </c>
      <c r="S87" s="29">
        <v>0.8</v>
      </c>
      <c r="T87" s="29">
        <v>0.8</v>
      </c>
      <c r="U87" s="29">
        <v>0.8</v>
      </c>
    </row>
    <row r="88" spans="1:21" x14ac:dyDescent="0.25">
      <c r="A88" s="29">
        <v>6</v>
      </c>
      <c r="B88" s="38">
        <v>0.7</v>
      </c>
      <c r="C88" s="29">
        <v>0.8</v>
      </c>
      <c r="D88" s="29">
        <v>0.8</v>
      </c>
      <c r="E88" s="29">
        <v>0.8</v>
      </c>
      <c r="F88" s="29">
        <v>0.8</v>
      </c>
      <c r="G88" s="29">
        <v>0.9</v>
      </c>
      <c r="H88" s="29">
        <v>0.9</v>
      </c>
      <c r="I88" s="29">
        <v>0.9</v>
      </c>
      <c r="J88" s="29">
        <v>0.9</v>
      </c>
      <c r="K88" s="29"/>
      <c r="L88" s="29">
        <v>6</v>
      </c>
      <c r="M88" s="38">
        <v>0.7</v>
      </c>
      <c r="N88" s="29">
        <v>0.7</v>
      </c>
      <c r="O88" s="29">
        <v>0.7</v>
      </c>
      <c r="P88" s="29">
        <v>0.8</v>
      </c>
      <c r="Q88" s="29">
        <v>0.8</v>
      </c>
      <c r="R88" s="29">
        <v>0.8</v>
      </c>
      <c r="S88" s="29">
        <v>0.8</v>
      </c>
      <c r="T88" s="29">
        <v>0.8</v>
      </c>
      <c r="U88" s="29">
        <v>0.9</v>
      </c>
    </row>
    <row r="89" spans="1:21" x14ac:dyDescent="0.25">
      <c r="A89" s="29">
        <v>6.5</v>
      </c>
      <c r="B89" s="38">
        <v>0.7</v>
      </c>
      <c r="C89" s="29">
        <v>0.8</v>
      </c>
      <c r="D89" s="29">
        <v>0.8</v>
      </c>
      <c r="E89" s="29">
        <v>0.8</v>
      </c>
      <c r="F89" s="29">
        <v>0.8</v>
      </c>
      <c r="G89" s="29">
        <v>0.9</v>
      </c>
      <c r="H89" s="29">
        <v>0.9</v>
      </c>
      <c r="I89" s="29">
        <v>0.9</v>
      </c>
      <c r="J89" s="29">
        <v>0.9</v>
      </c>
      <c r="K89" s="29"/>
      <c r="L89" s="29">
        <v>6.5</v>
      </c>
      <c r="M89" s="38">
        <v>0.7</v>
      </c>
      <c r="N89" s="29">
        <v>0.7</v>
      </c>
      <c r="O89" s="29">
        <v>0.8</v>
      </c>
      <c r="P89" s="29">
        <v>0.8</v>
      </c>
      <c r="Q89" s="29">
        <v>0.8</v>
      </c>
      <c r="R89" s="29">
        <v>0.8</v>
      </c>
      <c r="S89" s="29">
        <v>0.8</v>
      </c>
      <c r="T89" s="29">
        <v>0.9</v>
      </c>
      <c r="U89" s="29">
        <v>0.9</v>
      </c>
    </row>
    <row r="90" spans="1:21" x14ac:dyDescent="0.25">
      <c r="A90" s="29">
        <v>7</v>
      </c>
      <c r="B90" s="38">
        <v>0.7</v>
      </c>
      <c r="C90" s="29">
        <v>0.8</v>
      </c>
      <c r="D90" s="29">
        <v>0.8</v>
      </c>
      <c r="E90" s="29">
        <v>0.8</v>
      </c>
      <c r="F90" s="29">
        <v>0.9</v>
      </c>
      <c r="G90" s="29">
        <v>0.9</v>
      </c>
      <c r="H90" s="29">
        <v>0.9</v>
      </c>
      <c r="I90" s="29">
        <v>0.9</v>
      </c>
      <c r="J90" s="29">
        <v>0.9</v>
      </c>
      <c r="K90" s="29"/>
      <c r="L90" s="29">
        <v>7</v>
      </c>
      <c r="M90" s="38">
        <v>0.7</v>
      </c>
      <c r="N90" s="29">
        <v>0.7</v>
      </c>
      <c r="O90" s="29">
        <v>0.8</v>
      </c>
      <c r="P90" s="29">
        <v>0.8</v>
      </c>
      <c r="Q90" s="29">
        <v>0.8</v>
      </c>
      <c r="R90" s="29">
        <v>0.8</v>
      </c>
      <c r="S90" s="29">
        <v>0.8</v>
      </c>
      <c r="T90" s="29">
        <v>0.9</v>
      </c>
      <c r="U90" s="29">
        <v>0.9</v>
      </c>
    </row>
    <row r="91" spans="1:21" x14ac:dyDescent="0.25">
      <c r="A91" s="29">
        <v>7.5</v>
      </c>
      <c r="B91" s="38">
        <v>0.7</v>
      </c>
      <c r="C91" s="29">
        <v>0.8</v>
      </c>
      <c r="D91" s="29">
        <v>0.8</v>
      </c>
      <c r="E91" s="29">
        <v>0.8</v>
      </c>
      <c r="F91" s="29">
        <v>0.9</v>
      </c>
      <c r="G91" s="29">
        <v>0.9</v>
      </c>
      <c r="H91" s="29">
        <v>0.9</v>
      </c>
      <c r="I91" s="29">
        <v>0.9</v>
      </c>
      <c r="J91" s="29">
        <v>1</v>
      </c>
      <c r="K91" s="29"/>
      <c r="L91" s="29">
        <v>7.5</v>
      </c>
      <c r="M91" s="38">
        <v>0.7</v>
      </c>
      <c r="N91" s="29">
        <v>0.7</v>
      </c>
      <c r="O91" s="29">
        <v>0.8</v>
      </c>
      <c r="P91" s="29">
        <v>0.8</v>
      </c>
      <c r="Q91" s="29">
        <v>0.8</v>
      </c>
      <c r="R91" s="29">
        <v>0.8</v>
      </c>
      <c r="S91" s="29">
        <v>0.9</v>
      </c>
      <c r="T91" s="29">
        <v>0.9</v>
      </c>
      <c r="U91" s="29">
        <v>0.9</v>
      </c>
    </row>
    <row r="92" spans="1:21" x14ac:dyDescent="0.25">
      <c r="B92" s="1"/>
      <c r="M92" s="1"/>
    </row>
    <row r="94" spans="1:21" ht="15.6" x14ac:dyDescent="0.3">
      <c r="A94" s="3" t="s">
        <v>134</v>
      </c>
      <c r="B94" s="28" t="s">
        <v>137</v>
      </c>
      <c r="L94" s="3" t="s">
        <v>134</v>
      </c>
      <c r="M94" s="28" t="s">
        <v>137</v>
      </c>
    </row>
    <row r="95" spans="1:21" ht="13.8" thickBot="1" x14ac:dyDescent="0.3">
      <c r="A95">
        <v>300</v>
      </c>
      <c r="B95" s="1" t="s">
        <v>129</v>
      </c>
      <c r="L95">
        <v>400</v>
      </c>
      <c r="M95" s="1" t="s">
        <v>129</v>
      </c>
    </row>
    <row r="96" spans="1:21" ht="13.8" thickBot="1" x14ac:dyDescent="0.3">
      <c r="A96" s="199" t="s">
        <v>9</v>
      </c>
      <c r="B96" s="200"/>
      <c r="C96" s="200"/>
      <c r="D96" s="200"/>
      <c r="E96" s="200"/>
      <c r="F96" s="200"/>
      <c r="G96" s="200"/>
      <c r="H96" s="200"/>
      <c r="I96" s="200"/>
      <c r="J96" s="201"/>
      <c r="L96" s="199" t="s">
        <v>10</v>
      </c>
      <c r="M96" s="200"/>
      <c r="N96" s="200"/>
      <c r="O96" s="200"/>
      <c r="P96" s="200"/>
      <c r="Q96" s="200"/>
      <c r="R96" s="200"/>
      <c r="S96" s="200"/>
      <c r="T96" s="200"/>
      <c r="U96" s="201"/>
    </row>
    <row r="97" spans="1:21" x14ac:dyDescent="0.25">
      <c r="A97" s="8" t="s">
        <v>12</v>
      </c>
      <c r="B97" s="202" t="s">
        <v>8</v>
      </c>
      <c r="C97" s="203"/>
      <c r="D97" s="203"/>
      <c r="E97" s="203"/>
      <c r="F97" s="203"/>
      <c r="G97" s="203"/>
      <c r="H97" s="203"/>
      <c r="I97" s="203"/>
      <c r="J97" s="204"/>
      <c r="L97" s="8" t="s">
        <v>12</v>
      </c>
      <c r="M97" s="202" t="s">
        <v>8</v>
      </c>
      <c r="N97" s="203"/>
      <c r="O97" s="203"/>
      <c r="P97" s="203"/>
      <c r="Q97" s="203"/>
      <c r="R97" s="203"/>
      <c r="S97" s="203"/>
      <c r="T97" s="203"/>
      <c r="U97" s="204"/>
    </row>
    <row r="98" spans="1:21" ht="13.8" thickBot="1" x14ac:dyDescent="0.3">
      <c r="A98" s="9" t="s">
        <v>1</v>
      </c>
      <c r="B98" s="7">
        <v>1</v>
      </c>
      <c r="C98" s="7">
        <v>1.5</v>
      </c>
      <c r="D98" s="7">
        <v>2</v>
      </c>
      <c r="E98" s="7">
        <v>2.5</v>
      </c>
      <c r="F98" s="7">
        <v>3</v>
      </c>
      <c r="G98" s="7">
        <v>3.5</v>
      </c>
      <c r="H98" s="7">
        <v>4</v>
      </c>
      <c r="I98" s="7">
        <v>4.5</v>
      </c>
      <c r="J98" s="7">
        <v>5</v>
      </c>
      <c r="L98" s="9" t="s">
        <v>1</v>
      </c>
      <c r="M98" s="7">
        <v>1</v>
      </c>
      <c r="N98" s="7">
        <v>1.5</v>
      </c>
      <c r="O98" s="7">
        <v>2</v>
      </c>
      <c r="P98" s="7">
        <v>2.5</v>
      </c>
      <c r="Q98" s="7">
        <v>3</v>
      </c>
      <c r="R98" s="7">
        <v>3.5</v>
      </c>
      <c r="S98" s="7">
        <v>4</v>
      </c>
      <c r="T98" s="7">
        <v>4.5</v>
      </c>
      <c r="U98" s="7">
        <v>5</v>
      </c>
    </row>
    <row r="99" spans="1:21" x14ac:dyDescent="0.25">
      <c r="A99">
        <v>0.25</v>
      </c>
      <c r="B99" s="38">
        <v>0.5</v>
      </c>
      <c r="C99" s="29">
        <v>0.5</v>
      </c>
      <c r="D99" s="29">
        <v>0.6</v>
      </c>
      <c r="E99" s="29">
        <v>0.6</v>
      </c>
      <c r="F99" s="29">
        <v>0.6</v>
      </c>
      <c r="G99" s="29">
        <v>0.6</v>
      </c>
      <c r="H99" s="29">
        <v>0.7</v>
      </c>
      <c r="I99" s="29">
        <v>0.7</v>
      </c>
      <c r="J99" s="29">
        <v>0.7</v>
      </c>
      <c r="K99" s="29"/>
      <c r="L99">
        <v>0.25</v>
      </c>
      <c r="M99" s="38">
        <v>0.5</v>
      </c>
      <c r="N99" s="29">
        <v>0.5</v>
      </c>
      <c r="O99" s="29">
        <v>0.5</v>
      </c>
      <c r="P99" s="29">
        <v>0.5</v>
      </c>
      <c r="Q99" s="29">
        <v>0.6</v>
      </c>
      <c r="R99" s="29">
        <v>0.6</v>
      </c>
      <c r="S99" s="29">
        <v>0.6</v>
      </c>
      <c r="T99" s="29">
        <v>0.6</v>
      </c>
      <c r="U99" s="29">
        <v>0.7</v>
      </c>
    </row>
    <row r="100" spans="1:21" x14ac:dyDescent="0.25">
      <c r="A100" s="29">
        <v>0.5</v>
      </c>
      <c r="B100" s="38">
        <v>0.6</v>
      </c>
      <c r="C100" s="29">
        <v>0.7</v>
      </c>
      <c r="D100" s="29">
        <v>0.7</v>
      </c>
      <c r="E100" s="29">
        <v>0.7</v>
      </c>
      <c r="F100" s="29">
        <v>0.8</v>
      </c>
      <c r="G100" s="29">
        <v>0.8</v>
      </c>
      <c r="H100" s="29">
        <v>0.8</v>
      </c>
      <c r="I100" s="29">
        <v>0.9</v>
      </c>
      <c r="J100" s="29">
        <v>0.9</v>
      </c>
      <c r="K100" s="29"/>
      <c r="L100" s="29">
        <v>0.5</v>
      </c>
      <c r="M100" s="38">
        <v>0.5</v>
      </c>
      <c r="N100" s="29">
        <v>0.6</v>
      </c>
      <c r="O100" s="29">
        <v>0.6</v>
      </c>
      <c r="P100" s="29">
        <v>0.7</v>
      </c>
      <c r="Q100" s="29">
        <v>0.7</v>
      </c>
      <c r="R100" s="29">
        <v>0.7</v>
      </c>
      <c r="S100" s="29">
        <v>0.8</v>
      </c>
      <c r="T100" s="29">
        <v>0.8</v>
      </c>
      <c r="U100" s="29">
        <v>0.8</v>
      </c>
    </row>
    <row r="101" spans="1:21" x14ac:dyDescent="0.25">
      <c r="A101" s="29">
        <v>1</v>
      </c>
      <c r="B101" s="38">
        <v>0.8</v>
      </c>
      <c r="C101" s="29">
        <v>0.8</v>
      </c>
      <c r="D101" s="29">
        <v>0.9</v>
      </c>
      <c r="E101" s="29">
        <v>0.9</v>
      </c>
      <c r="F101" s="29">
        <v>1</v>
      </c>
      <c r="G101" s="29">
        <v>1</v>
      </c>
      <c r="H101" s="29">
        <v>1.1000000000000001</v>
      </c>
      <c r="I101" s="29">
        <v>1.1000000000000001</v>
      </c>
      <c r="J101" s="29">
        <v>1.1000000000000001</v>
      </c>
      <c r="K101" s="29"/>
      <c r="L101" s="29">
        <v>1</v>
      </c>
      <c r="M101" s="38">
        <v>0.7</v>
      </c>
      <c r="N101" s="29">
        <v>0.7</v>
      </c>
      <c r="O101" s="29">
        <v>0.8</v>
      </c>
      <c r="P101" s="29">
        <v>0.8</v>
      </c>
      <c r="Q101" s="29">
        <v>0.9</v>
      </c>
      <c r="R101" s="29">
        <v>0.9</v>
      </c>
      <c r="S101" s="29">
        <v>1</v>
      </c>
      <c r="T101" s="29">
        <v>1</v>
      </c>
      <c r="U101" s="29">
        <v>1</v>
      </c>
    </row>
    <row r="102" spans="1:21" x14ac:dyDescent="0.25">
      <c r="A102" s="29">
        <v>1.5</v>
      </c>
      <c r="B102" s="38">
        <v>0.9</v>
      </c>
      <c r="C102" s="29">
        <v>1</v>
      </c>
      <c r="D102" s="29">
        <v>1</v>
      </c>
      <c r="E102" s="29">
        <v>1.1000000000000001</v>
      </c>
      <c r="F102" s="29">
        <v>1.1000000000000001</v>
      </c>
      <c r="G102" s="29">
        <v>1.2</v>
      </c>
      <c r="H102" s="29">
        <v>1.2</v>
      </c>
      <c r="I102" s="29">
        <v>1.3</v>
      </c>
      <c r="J102" s="29">
        <v>1.3</v>
      </c>
      <c r="K102" s="29"/>
      <c r="L102" s="29">
        <v>1.5</v>
      </c>
      <c r="M102" s="38">
        <v>0.8</v>
      </c>
      <c r="N102" s="29">
        <v>0.9</v>
      </c>
      <c r="O102" s="29">
        <v>0.9</v>
      </c>
      <c r="P102" s="29">
        <v>1</v>
      </c>
      <c r="Q102" s="29">
        <v>1</v>
      </c>
      <c r="R102" s="29">
        <v>1.1000000000000001</v>
      </c>
      <c r="S102" s="29">
        <v>1.1000000000000001</v>
      </c>
      <c r="T102" s="29">
        <v>1.1000000000000001</v>
      </c>
      <c r="U102" s="29">
        <v>1.2</v>
      </c>
    </row>
    <row r="103" spans="1:21" x14ac:dyDescent="0.25">
      <c r="A103" s="29">
        <v>2</v>
      </c>
      <c r="B103" s="38">
        <v>1</v>
      </c>
      <c r="C103" s="29">
        <v>1.1000000000000001</v>
      </c>
      <c r="D103" s="29">
        <v>1.1000000000000001</v>
      </c>
      <c r="E103" s="29">
        <v>1.2</v>
      </c>
      <c r="F103" s="29">
        <v>1.3</v>
      </c>
      <c r="G103" s="29">
        <v>1.3</v>
      </c>
      <c r="H103" s="29">
        <v>1.3</v>
      </c>
      <c r="I103" s="29">
        <v>1.4</v>
      </c>
      <c r="J103" s="29">
        <v>1.4</v>
      </c>
      <c r="K103" s="29"/>
      <c r="L103" s="29">
        <v>2</v>
      </c>
      <c r="M103" s="38">
        <v>0.9</v>
      </c>
      <c r="N103" s="29">
        <v>1</v>
      </c>
      <c r="O103" s="29">
        <v>1</v>
      </c>
      <c r="P103" s="29">
        <v>1.1000000000000001</v>
      </c>
      <c r="Q103" s="29">
        <v>1.1000000000000001</v>
      </c>
      <c r="R103" s="29">
        <v>1.2</v>
      </c>
      <c r="S103" s="29">
        <v>1.2</v>
      </c>
      <c r="T103" s="29">
        <v>1.3</v>
      </c>
      <c r="U103" s="29">
        <v>1.3</v>
      </c>
    </row>
    <row r="104" spans="1:21" x14ac:dyDescent="0.25">
      <c r="A104" s="29">
        <v>2.5</v>
      </c>
      <c r="B104" s="38">
        <v>1.1000000000000001</v>
      </c>
      <c r="C104" s="29">
        <v>1.2</v>
      </c>
      <c r="D104" s="29">
        <v>1.2</v>
      </c>
      <c r="E104" s="29">
        <v>1.3</v>
      </c>
      <c r="F104" s="29">
        <v>1.4</v>
      </c>
      <c r="G104" s="29">
        <v>1.4</v>
      </c>
      <c r="H104" s="29">
        <v>1.5</v>
      </c>
      <c r="I104" s="29">
        <v>1.5</v>
      </c>
      <c r="J104" s="29">
        <v>1.5</v>
      </c>
      <c r="K104" s="29"/>
      <c r="L104" s="29">
        <v>2.5</v>
      </c>
      <c r="M104" s="38">
        <v>1</v>
      </c>
      <c r="N104" s="29">
        <v>1</v>
      </c>
      <c r="O104" s="29">
        <v>1.1000000000000001</v>
      </c>
      <c r="P104" s="29">
        <v>1.2</v>
      </c>
      <c r="Q104" s="29">
        <v>1.2</v>
      </c>
      <c r="R104" s="29">
        <v>1.3</v>
      </c>
      <c r="S104" s="29">
        <v>1.3</v>
      </c>
      <c r="T104" s="29">
        <v>1.4</v>
      </c>
      <c r="U104" s="29">
        <v>1.4</v>
      </c>
    </row>
    <row r="105" spans="1:21" x14ac:dyDescent="0.25">
      <c r="A105" s="29">
        <v>3</v>
      </c>
      <c r="B105" s="38">
        <v>1.1000000000000001</v>
      </c>
      <c r="C105" s="29">
        <v>1.2</v>
      </c>
      <c r="D105" s="29">
        <v>1.3</v>
      </c>
      <c r="E105" s="29">
        <v>1.4</v>
      </c>
      <c r="F105" s="29">
        <v>1.4</v>
      </c>
      <c r="G105" s="29">
        <v>1.5</v>
      </c>
      <c r="H105" s="29">
        <v>1.6</v>
      </c>
      <c r="I105" s="29">
        <v>1.6</v>
      </c>
      <c r="J105" s="29">
        <v>1.6</v>
      </c>
      <c r="K105" s="29"/>
      <c r="L105" s="29">
        <v>3</v>
      </c>
      <c r="M105" s="38">
        <v>1</v>
      </c>
      <c r="N105" s="29">
        <v>1.1000000000000001</v>
      </c>
      <c r="O105" s="29">
        <v>1.2</v>
      </c>
      <c r="P105" s="29">
        <v>1.2</v>
      </c>
      <c r="Q105" s="29">
        <v>1.3</v>
      </c>
      <c r="R105" s="29">
        <v>1.4</v>
      </c>
      <c r="S105" s="29">
        <v>1.4</v>
      </c>
      <c r="T105" s="29">
        <v>1.4</v>
      </c>
      <c r="U105" s="29">
        <v>1.5</v>
      </c>
    </row>
    <row r="106" spans="1:21" x14ac:dyDescent="0.25">
      <c r="A106" s="29">
        <v>3.5</v>
      </c>
      <c r="B106" s="38">
        <v>1.2</v>
      </c>
      <c r="C106" s="29">
        <v>1.3</v>
      </c>
      <c r="D106" s="29">
        <v>1.4</v>
      </c>
      <c r="E106" s="29">
        <v>1.5</v>
      </c>
      <c r="F106" s="29">
        <v>1.5</v>
      </c>
      <c r="G106" s="29">
        <v>1.6</v>
      </c>
      <c r="H106" s="29">
        <v>1.6</v>
      </c>
      <c r="I106" s="29">
        <v>1.7</v>
      </c>
      <c r="J106" s="29">
        <v>1.7</v>
      </c>
      <c r="K106" s="29"/>
      <c r="L106" s="29">
        <v>3.5</v>
      </c>
      <c r="M106" s="38">
        <v>1.1000000000000001</v>
      </c>
      <c r="N106" s="29">
        <v>1.2</v>
      </c>
      <c r="O106" s="29">
        <v>1.3</v>
      </c>
      <c r="P106" s="29">
        <v>1.3</v>
      </c>
      <c r="Q106" s="29">
        <v>1.4</v>
      </c>
      <c r="R106" s="29">
        <v>1.4</v>
      </c>
      <c r="S106" s="29">
        <v>1.5</v>
      </c>
      <c r="T106" s="29">
        <v>1.5</v>
      </c>
      <c r="U106" s="29">
        <v>1.6</v>
      </c>
    </row>
    <row r="107" spans="1:21" x14ac:dyDescent="0.25">
      <c r="A107" s="29">
        <v>4</v>
      </c>
      <c r="B107" s="38">
        <v>1.3</v>
      </c>
      <c r="C107" s="29">
        <v>1.4</v>
      </c>
      <c r="D107" s="29">
        <v>1.5</v>
      </c>
      <c r="E107" s="29">
        <v>1.5</v>
      </c>
      <c r="F107" s="29">
        <v>1.6</v>
      </c>
      <c r="G107" s="29">
        <v>1.7</v>
      </c>
      <c r="H107" s="29">
        <v>1.7</v>
      </c>
      <c r="I107" s="29">
        <v>1.8</v>
      </c>
      <c r="J107" s="29">
        <v>1.8</v>
      </c>
      <c r="K107" s="29"/>
      <c r="L107" s="29">
        <v>4</v>
      </c>
      <c r="M107" s="38">
        <v>1.1000000000000001</v>
      </c>
      <c r="N107" s="29">
        <v>1.2</v>
      </c>
      <c r="O107" s="29">
        <v>1.3</v>
      </c>
      <c r="P107" s="29">
        <v>1.4</v>
      </c>
      <c r="Q107" s="29">
        <v>1.4</v>
      </c>
      <c r="R107" s="29">
        <v>1.5</v>
      </c>
      <c r="S107" s="29">
        <v>1.6</v>
      </c>
      <c r="T107" s="29">
        <v>1.6</v>
      </c>
      <c r="U107" s="29">
        <v>1.6</v>
      </c>
    </row>
    <row r="108" spans="1:21" x14ac:dyDescent="0.25">
      <c r="A108" s="29">
        <v>4.5</v>
      </c>
      <c r="B108" s="38">
        <v>1.3</v>
      </c>
      <c r="C108" s="29">
        <v>1.4</v>
      </c>
      <c r="D108" s="29">
        <v>1.5</v>
      </c>
      <c r="E108" s="29">
        <v>1.6</v>
      </c>
      <c r="F108" s="29">
        <v>1.7</v>
      </c>
      <c r="G108" s="29">
        <v>1.7</v>
      </c>
      <c r="H108" s="29">
        <v>1.8</v>
      </c>
      <c r="I108" s="29">
        <v>1.9</v>
      </c>
      <c r="J108" s="29">
        <v>1.9</v>
      </c>
      <c r="K108" s="29"/>
      <c r="L108" s="29">
        <v>4.5</v>
      </c>
      <c r="M108" s="38">
        <v>1.2</v>
      </c>
      <c r="N108" s="29">
        <v>1.3</v>
      </c>
      <c r="O108" s="29">
        <v>1.4</v>
      </c>
      <c r="P108" s="29">
        <v>1.4</v>
      </c>
      <c r="Q108" s="29">
        <v>1.5</v>
      </c>
      <c r="R108" s="29">
        <v>1.6</v>
      </c>
      <c r="S108" s="29">
        <v>1.6</v>
      </c>
      <c r="T108" s="29">
        <v>1.7</v>
      </c>
      <c r="U108" s="29">
        <v>1.7</v>
      </c>
    </row>
    <row r="109" spans="1:21" x14ac:dyDescent="0.25">
      <c r="A109" s="29">
        <v>5</v>
      </c>
      <c r="B109" s="38">
        <v>1.4</v>
      </c>
      <c r="C109" s="29">
        <v>1.5</v>
      </c>
      <c r="D109" s="29">
        <v>1.6</v>
      </c>
      <c r="E109" s="29">
        <v>1.7</v>
      </c>
      <c r="F109" s="29">
        <v>1.7</v>
      </c>
      <c r="G109" s="29">
        <v>1.8</v>
      </c>
      <c r="H109" s="29">
        <v>1.9</v>
      </c>
      <c r="I109" s="29">
        <v>1.9</v>
      </c>
      <c r="J109" s="29">
        <v>2</v>
      </c>
      <c r="K109" s="29"/>
      <c r="L109" s="29">
        <v>5</v>
      </c>
      <c r="M109" s="38">
        <v>1.2</v>
      </c>
      <c r="N109" s="29">
        <v>1.3</v>
      </c>
      <c r="O109" s="29">
        <v>1.4</v>
      </c>
      <c r="P109" s="29">
        <v>1.5</v>
      </c>
      <c r="Q109" s="29">
        <v>1.6</v>
      </c>
      <c r="R109" s="29">
        <v>1.6</v>
      </c>
      <c r="S109" s="29">
        <v>1.7</v>
      </c>
      <c r="T109" s="29">
        <v>1.7</v>
      </c>
      <c r="U109" s="29">
        <v>1.8</v>
      </c>
    </row>
    <row r="110" spans="1:21" x14ac:dyDescent="0.25">
      <c r="A110" s="29">
        <v>5.5</v>
      </c>
      <c r="B110" s="38">
        <v>1.4</v>
      </c>
      <c r="C110" s="29">
        <v>1.6</v>
      </c>
      <c r="D110" s="29">
        <v>1.6</v>
      </c>
      <c r="E110" s="29">
        <v>1.7</v>
      </c>
      <c r="F110" s="29">
        <v>1.8</v>
      </c>
      <c r="G110" s="29">
        <v>1.9</v>
      </c>
      <c r="H110" s="29">
        <v>1.9</v>
      </c>
      <c r="I110" s="29">
        <v>2</v>
      </c>
      <c r="J110" s="29">
        <v>2</v>
      </c>
      <c r="K110" s="29"/>
      <c r="L110" s="29">
        <v>5.5</v>
      </c>
      <c r="M110" s="38">
        <v>1.3</v>
      </c>
      <c r="N110" s="29">
        <v>1.4</v>
      </c>
      <c r="O110" s="29">
        <v>1.5</v>
      </c>
      <c r="P110" s="29">
        <v>1.6</v>
      </c>
      <c r="Q110" s="29">
        <v>1.6</v>
      </c>
      <c r="R110" s="29">
        <v>1.7</v>
      </c>
      <c r="S110" s="29">
        <v>1.7</v>
      </c>
      <c r="T110" s="29">
        <v>1.8</v>
      </c>
      <c r="U110" s="29">
        <v>1.8</v>
      </c>
    </row>
    <row r="111" spans="1:21" x14ac:dyDescent="0.25">
      <c r="A111" s="29">
        <v>6</v>
      </c>
      <c r="B111" s="38">
        <v>1.5</v>
      </c>
      <c r="C111" s="29">
        <v>1.6</v>
      </c>
      <c r="D111" s="29">
        <v>1.7</v>
      </c>
      <c r="E111" s="29">
        <v>1.8</v>
      </c>
      <c r="F111" s="29">
        <v>1.9</v>
      </c>
      <c r="G111" s="29">
        <v>1.9</v>
      </c>
      <c r="H111" s="29">
        <v>2</v>
      </c>
      <c r="I111" s="29">
        <v>2.1</v>
      </c>
      <c r="J111" s="29">
        <v>2.1</v>
      </c>
      <c r="K111" s="29"/>
      <c r="L111" s="29">
        <v>6</v>
      </c>
      <c r="M111" s="38">
        <v>1.3</v>
      </c>
      <c r="N111" s="29">
        <v>1.4</v>
      </c>
      <c r="O111" s="29">
        <v>1.5</v>
      </c>
      <c r="P111" s="29">
        <v>1.6</v>
      </c>
      <c r="Q111" s="29">
        <v>1.7</v>
      </c>
      <c r="R111" s="29">
        <v>1.7</v>
      </c>
      <c r="S111" s="29">
        <v>1.8</v>
      </c>
      <c r="T111" s="29">
        <v>1.9</v>
      </c>
      <c r="U111" s="29">
        <v>1.9</v>
      </c>
    </row>
    <row r="112" spans="1:21" x14ac:dyDescent="0.25">
      <c r="A112" s="29">
        <v>6.5</v>
      </c>
      <c r="B112" s="38">
        <v>1.5</v>
      </c>
      <c r="C112" s="29">
        <v>1.7</v>
      </c>
      <c r="D112" s="29">
        <v>1.8</v>
      </c>
      <c r="E112" s="29">
        <v>1.8</v>
      </c>
      <c r="F112" s="29">
        <v>1.9</v>
      </c>
      <c r="G112" s="29">
        <v>2</v>
      </c>
      <c r="H112" s="29">
        <v>2.1</v>
      </c>
      <c r="I112" s="29">
        <v>2.1</v>
      </c>
      <c r="J112" s="29">
        <v>2.2000000000000002</v>
      </c>
      <c r="K112" s="29"/>
      <c r="L112" s="29">
        <v>6.5</v>
      </c>
      <c r="M112" s="38">
        <v>1.4</v>
      </c>
      <c r="N112" s="29">
        <v>1.5</v>
      </c>
      <c r="O112" s="29">
        <v>1.6</v>
      </c>
      <c r="P112" s="29">
        <v>1.7</v>
      </c>
      <c r="Q112" s="29">
        <v>1.7</v>
      </c>
      <c r="R112" s="29">
        <v>1.8</v>
      </c>
      <c r="S112" s="29">
        <v>1.8</v>
      </c>
      <c r="T112" s="29">
        <v>1.9</v>
      </c>
      <c r="U112" s="29">
        <v>2</v>
      </c>
    </row>
    <row r="113" spans="1:21" x14ac:dyDescent="0.25">
      <c r="A113" s="29">
        <v>7</v>
      </c>
      <c r="B113" s="38">
        <v>1.6</v>
      </c>
      <c r="C113" s="29">
        <v>1.7</v>
      </c>
      <c r="D113" s="29">
        <v>1.8</v>
      </c>
      <c r="E113" s="29">
        <v>1.9</v>
      </c>
      <c r="F113" s="29">
        <v>2</v>
      </c>
      <c r="G113" s="29">
        <v>2</v>
      </c>
      <c r="H113" s="29">
        <v>2.1</v>
      </c>
      <c r="I113" s="29">
        <v>2.2000000000000002</v>
      </c>
      <c r="J113" s="29">
        <v>2.2000000000000002</v>
      </c>
      <c r="K113" s="29"/>
      <c r="L113" s="29">
        <v>7</v>
      </c>
      <c r="M113" s="38">
        <v>1.4</v>
      </c>
      <c r="N113" s="29">
        <v>1.5</v>
      </c>
      <c r="O113" s="29">
        <v>1.6</v>
      </c>
      <c r="P113" s="29">
        <v>1.7</v>
      </c>
      <c r="Q113" s="29">
        <v>1.8</v>
      </c>
      <c r="R113" s="29">
        <v>1.8</v>
      </c>
      <c r="S113" s="29">
        <v>1.9</v>
      </c>
      <c r="T113" s="29">
        <v>2</v>
      </c>
      <c r="U113" s="29">
        <v>2</v>
      </c>
    </row>
    <row r="114" spans="1:21" x14ac:dyDescent="0.25">
      <c r="A114" s="29">
        <v>7.5</v>
      </c>
      <c r="B114" s="38">
        <v>1.6</v>
      </c>
      <c r="C114" s="29">
        <v>1.8</v>
      </c>
      <c r="D114" s="29">
        <v>1.9</v>
      </c>
      <c r="E114" s="29">
        <v>1.9</v>
      </c>
      <c r="F114" s="29">
        <v>2</v>
      </c>
      <c r="G114" s="29">
        <v>2.1</v>
      </c>
      <c r="H114" s="29">
        <v>2.2000000000000002</v>
      </c>
      <c r="I114" s="29">
        <v>2.2000000000000002</v>
      </c>
      <c r="J114" s="29">
        <v>2.2999999999999998</v>
      </c>
      <c r="K114" s="29"/>
      <c r="L114" s="29">
        <v>7.5</v>
      </c>
      <c r="M114" s="38">
        <v>1.5</v>
      </c>
      <c r="N114" s="29">
        <v>1.6</v>
      </c>
      <c r="O114" s="29">
        <v>1.7</v>
      </c>
      <c r="P114" s="29">
        <v>1.7</v>
      </c>
      <c r="Q114" s="29">
        <v>1.8</v>
      </c>
      <c r="R114" s="29">
        <v>1.9</v>
      </c>
      <c r="S114" s="29">
        <v>1.9</v>
      </c>
      <c r="T114" s="29">
        <v>2</v>
      </c>
      <c r="U114" s="29">
        <v>2.1</v>
      </c>
    </row>
    <row r="115" spans="1:21" x14ac:dyDescent="0.25">
      <c r="B115" s="1"/>
      <c r="M115" s="1"/>
    </row>
    <row r="117" spans="1:21" ht="15.6" x14ac:dyDescent="0.3">
      <c r="A117" s="3" t="s">
        <v>135</v>
      </c>
      <c r="B117" s="28" t="s">
        <v>138</v>
      </c>
      <c r="L117" s="3" t="s">
        <v>135</v>
      </c>
      <c r="M117" s="28" t="s">
        <v>138</v>
      </c>
    </row>
    <row r="118" spans="1:21" ht="13.8" thickBot="1" x14ac:dyDescent="0.3">
      <c r="A118">
        <v>300</v>
      </c>
      <c r="B118" s="1" t="s">
        <v>129</v>
      </c>
      <c r="L118">
        <v>400</v>
      </c>
      <c r="M118" s="1" t="s">
        <v>129</v>
      </c>
    </row>
    <row r="119" spans="1:21" ht="13.8" thickBot="1" x14ac:dyDescent="0.3">
      <c r="A119" s="199" t="s">
        <v>9</v>
      </c>
      <c r="B119" s="200"/>
      <c r="C119" s="200"/>
      <c r="D119" s="200"/>
      <c r="E119" s="200"/>
      <c r="F119" s="200"/>
      <c r="G119" s="200"/>
      <c r="H119" s="200"/>
      <c r="I119" s="200"/>
      <c r="J119" s="201"/>
      <c r="L119" s="199" t="s">
        <v>10</v>
      </c>
      <c r="M119" s="200"/>
      <c r="N119" s="200"/>
      <c r="O119" s="200"/>
      <c r="P119" s="200"/>
      <c r="Q119" s="200"/>
      <c r="R119" s="200"/>
      <c r="S119" s="200"/>
      <c r="T119" s="200"/>
      <c r="U119" s="201"/>
    </row>
    <row r="120" spans="1:21" x14ac:dyDescent="0.25">
      <c r="A120" s="8" t="s">
        <v>12</v>
      </c>
      <c r="B120" s="202" t="s">
        <v>8</v>
      </c>
      <c r="C120" s="203"/>
      <c r="D120" s="203"/>
      <c r="E120" s="203"/>
      <c r="F120" s="203"/>
      <c r="G120" s="203"/>
      <c r="H120" s="203"/>
      <c r="I120" s="203"/>
      <c r="J120" s="204"/>
      <c r="L120" s="8" t="s">
        <v>12</v>
      </c>
      <c r="M120" s="202" t="s">
        <v>8</v>
      </c>
      <c r="N120" s="203"/>
      <c r="O120" s="203"/>
      <c r="P120" s="203"/>
      <c r="Q120" s="203"/>
      <c r="R120" s="203"/>
      <c r="S120" s="203"/>
      <c r="T120" s="203"/>
      <c r="U120" s="204"/>
    </row>
    <row r="121" spans="1:21" ht="13.8" thickBot="1" x14ac:dyDescent="0.3">
      <c r="A121" s="9" t="s">
        <v>1</v>
      </c>
      <c r="B121" s="7">
        <v>1</v>
      </c>
      <c r="C121" s="7">
        <v>1.5</v>
      </c>
      <c r="D121" s="7">
        <v>2</v>
      </c>
      <c r="E121" s="7">
        <v>2.5</v>
      </c>
      <c r="F121" s="7">
        <v>3</v>
      </c>
      <c r="G121" s="7">
        <v>3.5</v>
      </c>
      <c r="H121" s="7">
        <v>4</v>
      </c>
      <c r="I121" s="7">
        <v>4.5</v>
      </c>
      <c r="J121" s="7">
        <v>5</v>
      </c>
      <c r="L121" s="9" t="s">
        <v>1</v>
      </c>
      <c r="M121" s="7">
        <v>1</v>
      </c>
      <c r="N121" s="7">
        <v>1.5</v>
      </c>
      <c r="O121" s="7">
        <v>2</v>
      </c>
      <c r="P121" s="7">
        <v>2.5</v>
      </c>
      <c r="Q121" s="7">
        <v>3</v>
      </c>
      <c r="R121" s="7">
        <v>3.5</v>
      </c>
      <c r="S121" s="7">
        <v>4</v>
      </c>
      <c r="T121" s="7">
        <v>4.5</v>
      </c>
      <c r="U121" s="7">
        <v>5</v>
      </c>
    </row>
    <row r="122" spans="1:21" x14ac:dyDescent="0.25">
      <c r="A122">
        <v>0.25</v>
      </c>
      <c r="B122" s="38">
        <v>0.5</v>
      </c>
      <c r="C122" s="29">
        <v>0.5</v>
      </c>
      <c r="D122" s="29">
        <v>0.5</v>
      </c>
      <c r="E122" s="29">
        <v>0.6</v>
      </c>
      <c r="F122" s="29">
        <v>0.6</v>
      </c>
      <c r="G122" s="29">
        <v>0.6</v>
      </c>
      <c r="H122" s="29">
        <v>0.6</v>
      </c>
      <c r="I122" s="29">
        <v>0.6</v>
      </c>
      <c r="J122" s="29">
        <v>0.7</v>
      </c>
      <c r="K122" s="29"/>
      <c r="L122">
        <v>0.25</v>
      </c>
      <c r="M122" s="38">
        <v>0.5</v>
      </c>
      <c r="N122" s="29">
        <v>0.5</v>
      </c>
      <c r="O122" s="29">
        <v>0.5</v>
      </c>
      <c r="P122" s="29">
        <v>0.5</v>
      </c>
      <c r="Q122" s="29">
        <v>0.5</v>
      </c>
      <c r="R122" s="29">
        <v>0.6</v>
      </c>
      <c r="S122" s="29">
        <v>36</v>
      </c>
      <c r="T122" s="29">
        <v>0.6</v>
      </c>
      <c r="U122" s="29">
        <v>0.6</v>
      </c>
    </row>
    <row r="123" spans="1:21" x14ac:dyDescent="0.25">
      <c r="A123" s="29">
        <v>0.5</v>
      </c>
      <c r="B123" s="38">
        <v>0.6</v>
      </c>
      <c r="C123" s="29">
        <v>0.6</v>
      </c>
      <c r="D123" s="29">
        <v>0.7</v>
      </c>
      <c r="E123" s="29">
        <v>0.7</v>
      </c>
      <c r="F123" s="29">
        <v>0.7</v>
      </c>
      <c r="G123" s="29">
        <v>0.8</v>
      </c>
      <c r="H123" s="29">
        <v>0.8</v>
      </c>
      <c r="I123" s="29">
        <v>0.8</v>
      </c>
      <c r="J123" s="29">
        <v>0.8</v>
      </c>
      <c r="K123" s="29"/>
      <c r="L123" s="29">
        <v>0.5</v>
      </c>
      <c r="M123" s="38">
        <v>0.5</v>
      </c>
      <c r="N123" s="29">
        <v>0.6</v>
      </c>
      <c r="O123" s="29">
        <v>0.6</v>
      </c>
      <c r="P123" s="29">
        <v>0.6</v>
      </c>
      <c r="Q123" s="29">
        <v>0.7</v>
      </c>
      <c r="R123" s="29">
        <v>0.7</v>
      </c>
      <c r="S123" s="29">
        <v>0.7</v>
      </c>
      <c r="T123" s="29">
        <v>0.7</v>
      </c>
      <c r="U123" s="29">
        <v>0.8</v>
      </c>
    </row>
    <row r="124" spans="1:21" x14ac:dyDescent="0.25">
      <c r="A124" s="29">
        <v>1</v>
      </c>
      <c r="B124" s="38">
        <v>0.7</v>
      </c>
      <c r="C124" s="29">
        <v>0.8</v>
      </c>
      <c r="D124" s="29">
        <v>0.8</v>
      </c>
      <c r="E124" s="29">
        <v>0.9</v>
      </c>
      <c r="F124" s="29">
        <v>0.9</v>
      </c>
      <c r="G124" s="29">
        <v>1</v>
      </c>
      <c r="H124" s="29">
        <v>1</v>
      </c>
      <c r="I124" s="29">
        <v>1</v>
      </c>
      <c r="J124" s="29">
        <v>1.1000000000000001</v>
      </c>
      <c r="K124" s="29"/>
      <c r="L124" s="29">
        <v>1</v>
      </c>
      <c r="M124" s="38">
        <v>0.6</v>
      </c>
      <c r="N124" s="29">
        <v>0.7</v>
      </c>
      <c r="O124" s="29">
        <v>0.7</v>
      </c>
      <c r="P124" s="29">
        <v>0.8</v>
      </c>
      <c r="Q124" s="29">
        <v>0.8</v>
      </c>
      <c r="R124" s="29">
        <v>0.9</v>
      </c>
      <c r="S124" s="29">
        <v>0.9</v>
      </c>
      <c r="T124" s="29">
        <v>0.9</v>
      </c>
      <c r="U124" s="29">
        <v>1</v>
      </c>
    </row>
    <row r="125" spans="1:21" x14ac:dyDescent="0.25">
      <c r="A125" s="29">
        <v>1.5</v>
      </c>
      <c r="B125" s="38">
        <v>0.8</v>
      </c>
      <c r="C125" s="29">
        <v>0.9</v>
      </c>
      <c r="D125" s="29">
        <v>0.9</v>
      </c>
      <c r="E125" s="29">
        <v>1</v>
      </c>
      <c r="F125" s="29">
        <v>1.1000000000000001</v>
      </c>
      <c r="G125" s="29">
        <v>1.1000000000000001</v>
      </c>
      <c r="H125" s="29">
        <v>1.1000000000000001</v>
      </c>
      <c r="I125" s="29">
        <v>1.2</v>
      </c>
      <c r="J125" s="29">
        <v>1.2</v>
      </c>
      <c r="K125" s="29"/>
      <c r="L125" s="29">
        <v>1.5</v>
      </c>
      <c r="M125" s="38">
        <v>0.7</v>
      </c>
      <c r="N125" s="29">
        <v>0.8</v>
      </c>
      <c r="O125" s="29">
        <v>0.9</v>
      </c>
      <c r="P125" s="29">
        <v>0.9</v>
      </c>
      <c r="Q125" s="29">
        <v>1</v>
      </c>
      <c r="R125" s="29">
        <v>1</v>
      </c>
      <c r="S125" s="29">
        <v>1</v>
      </c>
      <c r="T125" s="29">
        <v>1.1000000000000001</v>
      </c>
      <c r="U125" s="29">
        <v>1.1000000000000001</v>
      </c>
    </row>
    <row r="126" spans="1:21" x14ac:dyDescent="0.25">
      <c r="A126" s="29">
        <v>2</v>
      </c>
      <c r="B126" s="38">
        <v>0.9</v>
      </c>
      <c r="C126" s="29">
        <v>1</v>
      </c>
      <c r="D126" s="29">
        <v>1.1000000000000001</v>
      </c>
      <c r="E126" s="29">
        <v>1.1000000000000001</v>
      </c>
      <c r="F126" s="29">
        <v>1.2</v>
      </c>
      <c r="G126" s="29">
        <v>1.2</v>
      </c>
      <c r="H126" s="29">
        <v>1.3</v>
      </c>
      <c r="I126" s="29">
        <v>1.3</v>
      </c>
      <c r="J126" s="29">
        <v>1.3</v>
      </c>
      <c r="K126" s="29"/>
      <c r="L126" s="29">
        <v>2</v>
      </c>
      <c r="M126" s="38">
        <v>0.8</v>
      </c>
      <c r="N126" s="29">
        <v>0.9</v>
      </c>
      <c r="O126" s="29">
        <v>0.9</v>
      </c>
      <c r="P126" s="29">
        <v>1</v>
      </c>
      <c r="Q126" s="29">
        <v>1.1000000000000001</v>
      </c>
      <c r="R126" s="29">
        <v>1.1000000000000001</v>
      </c>
      <c r="S126" s="29">
        <v>1.1000000000000001</v>
      </c>
      <c r="T126" s="29">
        <v>1.2</v>
      </c>
      <c r="U126" s="29">
        <v>1.2</v>
      </c>
    </row>
    <row r="127" spans="1:21" x14ac:dyDescent="0.25">
      <c r="A127" s="29">
        <v>2.5</v>
      </c>
      <c r="B127" s="38">
        <v>1</v>
      </c>
      <c r="C127" s="29">
        <v>1.1000000000000001</v>
      </c>
      <c r="D127" s="29">
        <v>1.1000000000000001</v>
      </c>
      <c r="E127" s="29">
        <v>1.2</v>
      </c>
      <c r="F127" s="29">
        <v>1.3</v>
      </c>
      <c r="G127" s="29">
        <v>1.3</v>
      </c>
      <c r="H127" s="29">
        <v>1.4</v>
      </c>
      <c r="I127" s="29">
        <v>1.4</v>
      </c>
      <c r="J127" s="29">
        <v>1.4</v>
      </c>
      <c r="K127" s="29"/>
      <c r="L127" s="29">
        <v>2.5</v>
      </c>
      <c r="M127" s="38">
        <v>0.9</v>
      </c>
      <c r="N127" s="29">
        <v>1</v>
      </c>
      <c r="O127" s="29">
        <v>1</v>
      </c>
      <c r="P127" s="29">
        <v>1.1000000000000001</v>
      </c>
      <c r="Q127" s="29">
        <v>1.1000000000000001</v>
      </c>
      <c r="R127" s="29">
        <v>1.2</v>
      </c>
      <c r="S127" s="29">
        <v>1.2</v>
      </c>
      <c r="T127" s="29">
        <v>1.3</v>
      </c>
      <c r="U127" s="29">
        <v>1.3</v>
      </c>
    </row>
    <row r="128" spans="1:21" x14ac:dyDescent="0.25">
      <c r="A128" s="29">
        <v>3</v>
      </c>
      <c r="B128" s="38">
        <v>1.1000000000000001</v>
      </c>
      <c r="C128" s="29">
        <v>1.1000000000000001</v>
      </c>
      <c r="D128" s="29">
        <v>1.2</v>
      </c>
      <c r="E128" s="29">
        <v>1.3</v>
      </c>
      <c r="F128" s="29">
        <v>1.3</v>
      </c>
      <c r="G128" s="29">
        <v>1.4</v>
      </c>
      <c r="H128" s="29">
        <v>1.4</v>
      </c>
      <c r="I128" s="29">
        <v>1.5</v>
      </c>
      <c r="J128" s="29">
        <v>1.5</v>
      </c>
      <c r="K128" s="29"/>
      <c r="L128" s="29">
        <v>3</v>
      </c>
      <c r="M128" s="38">
        <v>0.9</v>
      </c>
      <c r="N128" s="29">
        <v>1</v>
      </c>
      <c r="O128" s="29">
        <v>1.1000000000000001</v>
      </c>
      <c r="P128" s="29">
        <v>1.2</v>
      </c>
      <c r="Q128" s="29">
        <v>1.2</v>
      </c>
      <c r="R128" s="29">
        <v>1.3</v>
      </c>
      <c r="S128" s="29">
        <v>1.3</v>
      </c>
      <c r="T128" s="29">
        <v>1.3</v>
      </c>
      <c r="U128" s="29">
        <v>1.4</v>
      </c>
    </row>
    <row r="129" spans="1:21" x14ac:dyDescent="0.25">
      <c r="A129" s="29">
        <v>3.5</v>
      </c>
      <c r="B129" s="38">
        <v>1.1000000000000001</v>
      </c>
      <c r="C129" s="29">
        <v>1.2</v>
      </c>
      <c r="D129" s="29">
        <v>1.3</v>
      </c>
      <c r="E129" s="29">
        <v>1.4</v>
      </c>
      <c r="F129" s="29">
        <v>1.4</v>
      </c>
      <c r="G129" s="29">
        <v>1.5</v>
      </c>
      <c r="H129" s="29">
        <v>1.5</v>
      </c>
      <c r="I129" s="29">
        <v>1.6</v>
      </c>
      <c r="J129" s="29">
        <v>1.6</v>
      </c>
      <c r="K129" s="29"/>
      <c r="L129" s="29">
        <v>3.5</v>
      </c>
      <c r="M129" s="38">
        <v>1</v>
      </c>
      <c r="N129" s="29">
        <v>1.1000000000000001</v>
      </c>
      <c r="O129" s="29">
        <v>1.2</v>
      </c>
      <c r="P129" s="29">
        <v>1.2</v>
      </c>
      <c r="Q129" s="29">
        <v>1.3</v>
      </c>
      <c r="R129" s="29">
        <v>1.3</v>
      </c>
      <c r="S129" s="29">
        <v>1.4</v>
      </c>
      <c r="T129" s="29">
        <v>1.4</v>
      </c>
      <c r="U129" s="29">
        <v>1.5</v>
      </c>
    </row>
    <row r="130" spans="1:21" x14ac:dyDescent="0.25">
      <c r="A130" s="29">
        <v>4</v>
      </c>
      <c r="B130" s="38">
        <v>1.2</v>
      </c>
      <c r="C130" s="29">
        <v>1.3</v>
      </c>
      <c r="D130" s="29">
        <v>1.4</v>
      </c>
      <c r="E130" s="29">
        <v>1.4</v>
      </c>
      <c r="F130" s="29">
        <v>1.5</v>
      </c>
      <c r="G130" s="29">
        <v>1.5</v>
      </c>
      <c r="H130" s="29">
        <v>1.6</v>
      </c>
      <c r="I130" s="29">
        <v>1.6</v>
      </c>
      <c r="J130" s="29">
        <v>1.7</v>
      </c>
      <c r="K130" s="29"/>
      <c r="L130" s="29">
        <v>4</v>
      </c>
      <c r="M130" s="38">
        <v>1.1000000000000001</v>
      </c>
      <c r="N130" s="29">
        <v>1.1000000000000001</v>
      </c>
      <c r="O130" s="29">
        <v>1.2</v>
      </c>
      <c r="P130" s="29">
        <v>1.3</v>
      </c>
      <c r="Q130" s="29">
        <v>1.3</v>
      </c>
      <c r="R130" s="29">
        <v>1.4</v>
      </c>
      <c r="S130" s="29">
        <v>1.4</v>
      </c>
      <c r="T130" s="29">
        <v>1.5</v>
      </c>
      <c r="U130" s="29">
        <v>1.5</v>
      </c>
    </row>
    <row r="131" spans="1:21" x14ac:dyDescent="0.25">
      <c r="A131" s="29">
        <v>4.5</v>
      </c>
      <c r="B131" s="38">
        <v>1.2</v>
      </c>
      <c r="C131" s="29">
        <v>1.3</v>
      </c>
      <c r="D131" s="29">
        <v>1.4</v>
      </c>
      <c r="E131" s="29">
        <v>1.5</v>
      </c>
      <c r="F131" s="29">
        <v>1.6</v>
      </c>
      <c r="G131" s="29">
        <v>1.6</v>
      </c>
      <c r="H131" s="29">
        <v>1.7</v>
      </c>
      <c r="I131" s="29">
        <v>1.7</v>
      </c>
      <c r="J131" s="29">
        <v>1.8</v>
      </c>
      <c r="K131" s="29"/>
      <c r="L131" s="29">
        <v>4.5</v>
      </c>
      <c r="M131" s="38">
        <v>1.1000000000000001</v>
      </c>
      <c r="N131" s="29">
        <v>1.2</v>
      </c>
      <c r="O131" s="29">
        <v>1.3</v>
      </c>
      <c r="P131" s="29">
        <v>1.3</v>
      </c>
      <c r="Q131" s="29">
        <v>1.4</v>
      </c>
      <c r="R131" s="29">
        <v>1.5</v>
      </c>
      <c r="S131" s="29">
        <v>1.5</v>
      </c>
      <c r="T131" s="29">
        <v>1.6</v>
      </c>
      <c r="U131" s="29">
        <v>1.6</v>
      </c>
    </row>
    <row r="132" spans="1:21" x14ac:dyDescent="0.25">
      <c r="A132" s="29">
        <v>5</v>
      </c>
      <c r="B132" s="38">
        <v>1.3</v>
      </c>
      <c r="C132" s="29">
        <v>1.4</v>
      </c>
      <c r="D132" s="29">
        <v>1.5</v>
      </c>
      <c r="E132" s="29">
        <v>1.5</v>
      </c>
      <c r="F132" s="29">
        <v>1.6</v>
      </c>
      <c r="G132" s="29">
        <v>1.7</v>
      </c>
      <c r="H132" s="29">
        <v>1.7</v>
      </c>
      <c r="I132" s="29">
        <v>1.8</v>
      </c>
      <c r="J132" s="29">
        <v>1.8</v>
      </c>
      <c r="K132" s="29"/>
      <c r="L132" s="29">
        <v>5</v>
      </c>
      <c r="M132" s="38">
        <v>1.1000000000000001</v>
      </c>
      <c r="N132" s="29">
        <v>1.2</v>
      </c>
      <c r="O132" s="29">
        <v>1.3</v>
      </c>
      <c r="P132" s="29">
        <v>1.4</v>
      </c>
      <c r="Q132" s="29">
        <v>1.5</v>
      </c>
      <c r="R132" s="29">
        <v>1.5</v>
      </c>
      <c r="S132" s="29">
        <v>1.6</v>
      </c>
      <c r="T132" s="29">
        <v>1.6</v>
      </c>
      <c r="U132" s="29">
        <v>1.7</v>
      </c>
    </row>
    <row r="133" spans="1:21" x14ac:dyDescent="0.25">
      <c r="A133" s="29">
        <v>5.5</v>
      </c>
      <c r="B133" s="38">
        <v>1.3</v>
      </c>
      <c r="C133" s="29">
        <v>1.4</v>
      </c>
      <c r="D133" s="29">
        <v>1.5</v>
      </c>
      <c r="E133" s="29">
        <v>1.6</v>
      </c>
      <c r="F133" s="29">
        <v>1.7</v>
      </c>
      <c r="G133" s="29">
        <v>1.7</v>
      </c>
      <c r="H133" s="29">
        <v>1.8</v>
      </c>
      <c r="I133" s="29">
        <v>1.8</v>
      </c>
      <c r="J133" s="29">
        <v>1.9</v>
      </c>
      <c r="K133" s="29"/>
      <c r="L133" s="29">
        <v>5.5</v>
      </c>
      <c r="M133" s="38">
        <v>1.2</v>
      </c>
      <c r="N133" s="29">
        <v>1.3</v>
      </c>
      <c r="O133" s="29">
        <v>1.4</v>
      </c>
      <c r="P133" s="29">
        <v>1.4</v>
      </c>
      <c r="Q133" s="29">
        <v>1.5</v>
      </c>
      <c r="R133" s="29">
        <v>1.6</v>
      </c>
      <c r="S133" s="29">
        <v>1.6</v>
      </c>
      <c r="T133" s="29">
        <v>1.7</v>
      </c>
      <c r="U133" s="29">
        <v>1.7</v>
      </c>
    </row>
    <row r="134" spans="1:21" x14ac:dyDescent="0.25">
      <c r="A134" s="29">
        <v>6</v>
      </c>
      <c r="B134" s="38">
        <v>1.4</v>
      </c>
      <c r="C134" s="29">
        <v>1.5</v>
      </c>
      <c r="D134" s="29">
        <v>1.6</v>
      </c>
      <c r="E134" s="29">
        <v>1.7</v>
      </c>
      <c r="F134" s="29">
        <v>1.7</v>
      </c>
      <c r="G134" s="29">
        <v>1.8</v>
      </c>
      <c r="H134" s="29">
        <v>1.8</v>
      </c>
      <c r="I134" s="29">
        <v>1.9</v>
      </c>
      <c r="J134" s="29">
        <v>2</v>
      </c>
      <c r="K134" s="29"/>
      <c r="L134" s="29">
        <v>6</v>
      </c>
      <c r="M134" s="38">
        <v>1.2</v>
      </c>
      <c r="N134" s="29">
        <v>1.3</v>
      </c>
      <c r="O134" s="29">
        <v>1.4</v>
      </c>
      <c r="P134" s="29">
        <v>1.5</v>
      </c>
      <c r="Q134" s="29">
        <v>1.6</v>
      </c>
      <c r="R134" s="29">
        <v>1.6</v>
      </c>
      <c r="S134" s="29">
        <v>1.7</v>
      </c>
      <c r="T134" s="29">
        <v>1.7</v>
      </c>
      <c r="U134" s="29">
        <v>1.8</v>
      </c>
    </row>
    <row r="135" spans="1:21" x14ac:dyDescent="0.25">
      <c r="A135" s="29">
        <v>6.5</v>
      </c>
      <c r="B135" s="38">
        <v>1.4</v>
      </c>
      <c r="C135" s="29">
        <v>1.5</v>
      </c>
      <c r="D135" s="29">
        <v>1.6</v>
      </c>
      <c r="E135" s="29">
        <v>1.7</v>
      </c>
      <c r="F135" s="29">
        <v>1.8</v>
      </c>
      <c r="G135" s="29">
        <v>1.8</v>
      </c>
      <c r="H135" s="29">
        <v>1.9</v>
      </c>
      <c r="I135" s="29">
        <v>2</v>
      </c>
      <c r="J135" s="29">
        <v>2</v>
      </c>
      <c r="K135" s="29"/>
      <c r="L135" s="29">
        <v>6.5</v>
      </c>
      <c r="M135" s="38">
        <v>1.3</v>
      </c>
      <c r="N135" s="29">
        <v>1.4</v>
      </c>
      <c r="O135" s="29">
        <v>1.5</v>
      </c>
      <c r="P135" s="29">
        <v>1.5</v>
      </c>
      <c r="Q135" s="29">
        <v>1.6</v>
      </c>
      <c r="R135" s="29">
        <v>1.7</v>
      </c>
      <c r="S135" s="29">
        <v>1.7</v>
      </c>
      <c r="T135" s="29">
        <v>1.8</v>
      </c>
      <c r="U135" s="29">
        <v>1.8</v>
      </c>
    </row>
    <row r="136" spans="1:21" x14ac:dyDescent="0.25">
      <c r="A136" s="29">
        <v>7</v>
      </c>
      <c r="B136" s="38">
        <v>1.5</v>
      </c>
      <c r="C136" s="29">
        <v>1.6</v>
      </c>
      <c r="D136" s="29">
        <v>1.7</v>
      </c>
      <c r="E136" s="29">
        <v>1.8</v>
      </c>
      <c r="F136" s="29">
        <v>1.8</v>
      </c>
      <c r="G136" s="29">
        <v>1.9</v>
      </c>
      <c r="H136" s="29">
        <v>2</v>
      </c>
      <c r="I136" s="29">
        <v>2</v>
      </c>
      <c r="J136" s="29">
        <v>2.1</v>
      </c>
      <c r="K136" s="29"/>
      <c r="L136" s="29">
        <v>7</v>
      </c>
      <c r="M136" s="38">
        <v>1.3</v>
      </c>
      <c r="N136" s="29">
        <v>1.4</v>
      </c>
      <c r="O136" s="29">
        <v>1.5</v>
      </c>
      <c r="P136" s="29">
        <v>1.6</v>
      </c>
      <c r="Q136" s="29">
        <v>1.6</v>
      </c>
      <c r="R136" s="29">
        <v>1.7</v>
      </c>
      <c r="S136" s="29">
        <v>1.8</v>
      </c>
      <c r="T136" s="29">
        <v>1.8</v>
      </c>
      <c r="U136" s="29">
        <v>1.9</v>
      </c>
    </row>
    <row r="137" spans="1:21" x14ac:dyDescent="0.25">
      <c r="A137" s="29">
        <v>7.5</v>
      </c>
      <c r="B137" s="38">
        <v>1.5</v>
      </c>
      <c r="C137" s="29">
        <v>1.6</v>
      </c>
      <c r="D137" s="29">
        <v>1.7</v>
      </c>
      <c r="E137" s="29">
        <v>1.8</v>
      </c>
      <c r="F137" s="29">
        <v>1.9</v>
      </c>
      <c r="G137" s="29">
        <v>1.9</v>
      </c>
      <c r="H137" s="29">
        <v>2</v>
      </c>
      <c r="I137" s="29">
        <v>2.1</v>
      </c>
      <c r="J137" s="29">
        <v>2.1</v>
      </c>
      <c r="K137" s="29"/>
      <c r="L137" s="29">
        <v>7.5</v>
      </c>
      <c r="M137" s="38">
        <v>1.3</v>
      </c>
      <c r="N137" s="29">
        <v>1.4</v>
      </c>
      <c r="O137" s="29">
        <v>1.5</v>
      </c>
      <c r="P137" s="29">
        <v>1.6</v>
      </c>
      <c r="Q137" s="29">
        <v>1.7</v>
      </c>
      <c r="R137" s="29">
        <v>1.7</v>
      </c>
      <c r="S137" s="29">
        <v>1.8</v>
      </c>
      <c r="T137" s="29">
        <v>1.9</v>
      </c>
      <c r="U137" s="29">
        <v>1.9</v>
      </c>
    </row>
    <row r="138" spans="1:21" x14ac:dyDescent="0.25">
      <c r="B138" s="1"/>
      <c r="M138" s="1"/>
    </row>
    <row r="140" spans="1:21" ht="15.6" x14ac:dyDescent="0.3">
      <c r="A140" s="3" t="s">
        <v>136</v>
      </c>
      <c r="B140" s="28" t="s">
        <v>139</v>
      </c>
      <c r="L140" s="3" t="s">
        <v>136</v>
      </c>
      <c r="M140" s="28" t="s">
        <v>139</v>
      </c>
    </row>
    <row r="141" spans="1:21" ht="13.8" thickBot="1" x14ac:dyDescent="0.3">
      <c r="A141">
        <v>300</v>
      </c>
      <c r="B141" s="1" t="s">
        <v>129</v>
      </c>
      <c r="L141">
        <v>400</v>
      </c>
      <c r="M141" s="1" t="s">
        <v>129</v>
      </c>
    </row>
    <row r="142" spans="1:21" ht="13.8" thickBot="1" x14ac:dyDescent="0.3">
      <c r="A142" s="199" t="s">
        <v>9</v>
      </c>
      <c r="B142" s="200"/>
      <c r="C142" s="200"/>
      <c r="D142" s="200"/>
      <c r="E142" s="200"/>
      <c r="F142" s="200"/>
      <c r="G142" s="200"/>
      <c r="H142" s="200"/>
      <c r="I142" s="200"/>
      <c r="J142" s="201"/>
      <c r="L142" s="199" t="s">
        <v>10</v>
      </c>
      <c r="M142" s="200"/>
      <c r="N142" s="200"/>
      <c r="O142" s="200"/>
      <c r="P142" s="200"/>
      <c r="Q142" s="200"/>
      <c r="R142" s="200"/>
      <c r="S142" s="200"/>
      <c r="T142" s="200"/>
      <c r="U142" s="201"/>
    </row>
    <row r="143" spans="1:21" x14ac:dyDescent="0.25">
      <c r="A143" s="8" t="s">
        <v>12</v>
      </c>
      <c r="B143" s="202" t="s">
        <v>8</v>
      </c>
      <c r="C143" s="203"/>
      <c r="D143" s="203"/>
      <c r="E143" s="203"/>
      <c r="F143" s="203"/>
      <c r="G143" s="203"/>
      <c r="H143" s="203"/>
      <c r="I143" s="203"/>
      <c r="J143" s="204"/>
      <c r="L143" s="8" t="s">
        <v>12</v>
      </c>
      <c r="M143" s="202" t="s">
        <v>8</v>
      </c>
      <c r="N143" s="203"/>
      <c r="O143" s="203"/>
      <c r="P143" s="203"/>
      <c r="Q143" s="203"/>
      <c r="R143" s="203"/>
      <c r="S143" s="203"/>
      <c r="T143" s="203"/>
      <c r="U143" s="204"/>
    </row>
    <row r="144" spans="1:21" ht="13.8" thickBot="1" x14ac:dyDescent="0.3">
      <c r="A144" s="9" t="s">
        <v>1</v>
      </c>
      <c r="B144" s="7">
        <v>1</v>
      </c>
      <c r="C144" s="7">
        <v>1.5</v>
      </c>
      <c r="D144" s="7">
        <v>2</v>
      </c>
      <c r="E144" s="7">
        <v>2.5</v>
      </c>
      <c r="F144" s="7">
        <v>3</v>
      </c>
      <c r="G144" s="7">
        <v>3.5</v>
      </c>
      <c r="H144" s="7">
        <v>4</v>
      </c>
      <c r="I144" s="7">
        <v>4.5</v>
      </c>
      <c r="J144" s="7">
        <v>5</v>
      </c>
      <c r="L144" s="9" t="s">
        <v>1</v>
      </c>
      <c r="M144" s="7">
        <v>1</v>
      </c>
      <c r="N144" s="7">
        <v>1.5</v>
      </c>
      <c r="O144" s="7">
        <v>2</v>
      </c>
      <c r="P144" s="7">
        <v>2.5</v>
      </c>
      <c r="Q144" s="7">
        <v>3</v>
      </c>
      <c r="R144" s="7">
        <v>3.5</v>
      </c>
      <c r="S144" s="7">
        <v>4</v>
      </c>
      <c r="T144" s="7">
        <v>4.5</v>
      </c>
      <c r="U144" s="7">
        <v>5</v>
      </c>
    </row>
    <row r="145" spans="1:21" x14ac:dyDescent="0.25">
      <c r="A145">
        <v>0.25</v>
      </c>
      <c r="B145" s="29">
        <v>0.5</v>
      </c>
      <c r="C145" s="29">
        <v>0.5</v>
      </c>
      <c r="D145" s="29">
        <v>0.5</v>
      </c>
      <c r="E145" s="29">
        <v>0.5</v>
      </c>
      <c r="F145" s="29">
        <v>0.5</v>
      </c>
      <c r="G145" s="29">
        <v>0.35</v>
      </c>
      <c r="H145" s="29">
        <v>0.5</v>
      </c>
      <c r="I145" s="29">
        <v>0.6</v>
      </c>
      <c r="J145" s="29">
        <v>0.6</v>
      </c>
      <c r="K145" s="29"/>
      <c r="L145">
        <v>0.25</v>
      </c>
      <c r="M145" s="29">
        <v>0.5</v>
      </c>
      <c r="N145" s="29">
        <v>0.5</v>
      </c>
      <c r="O145" s="29">
        <v>0.5</v>
      </c>
      <c r="P145" s="29">
        <v>0.5</v>
      </c>
      <c r="Q145" s="29">
        <v>0.5</v>
      </c>
      <c r="R145" s="29">
        <v>0.5</v>
      </c>
      <c r="S145" s="29">
        <v>0.5</v>
      </c>
      <c r="T145" s="29">
        <v>0.5</v>
      </c>
      <c r="U145" s="29">
        <v>0.5</v>
      </c>
    </row>
    <row r="146" spans="1:21" x14ac:dyDescent="0.25">
      <c r="A146" s="29">
        <v>0.5</v>
      </c>
      <c r="B146" s="29">
        <v>0.5</v>
      </c>
      <c r="C146" s="29">
        <v>0.5</v>
      </c>
      <c r="D146" s="29">
        <v>0.6</v>
      </c>
      <c r="E146" s="29">
        <v>0.6</v>
      </c>
      <c r="F146" s="29">
        <v>0.6</v>
      </c>
      <c r="G146" s="29">
        <v>0.7</v>
      </c>
      <c r="H146" s="29">
        <v>0.7</v>
      </c>
      <c r="I146" s="29">
        <v>0.7</v>
      </c>
      <c r="J146" s="29">
        <v>0.7</v>
      </c>
      <c r="K146" s="29"/>
      <c r="L146" s="29">
        <v>0.5</v>
      </c>
      <c r="M146" s="29">
        <v>0.5</v>
      </c>
      <c r="N146" s="29">
        <v>0.5</v>
      </c>
      <c r="O146" s="29">
        <v>0.5</v>
      </c>
      <c r="P146" s="29">
        <v>0.5</v>
      </c>
      <c r="Q146" s="29">
        <v>0.6</v>
      </c>
      <c r="R146" s="29">
        <v>0.6</v>
      </c>
      <c r="S146" s="29">
        <v>0.6</v>
      </c>
      <c r="T146" s="29">
        <v>0.6</v>
      </c>
      <c r="U146" s="29">
        <v>0.7</v>
      </c>
    </row>
    <row r="147" spans="1:21" x14ac:dyDescent="0.25">
      <c r="A147" s="29">
        <v>1</v>
      </c>
      <c r="B147" s="29">
        <v>0.6</v>
      </c>
      <c r="C147" s="29">
        <v>0.7</v>
      </c>
      <c r="D147" s="29">
        <v>0.7</v>
      </c>
      <c r="E147" s="29">
        <v>0.7</v>
      </c>
      <c r="F147" s="29">
        <v>0.8</v>
      </c>
      <c r="G147" s="29">
        <v>0.8</v>
      </c>
      <c r="H147" s="29">
        <v>0.8</v>
      </c>
      <c r="I147" s="29">
        <v>0.9</v>
      </c>
      <c r="J147" s="29">
        <v>0.9</v>
      </c>
      <c r="K147" s="29"/>
      <c r="L147" s="29">
        <v>1</v>
      </c>
      <c r="M147" s="29">
        <v>0.5</v>
      </c>
      <c r="N147" s="29">
        <v>0.6</v>
      </c>
      <c r="O147" s="29">
        <v>0.6</v>
      </c>
      <c r="P147" s="29">
        <v>0.7</v>
      </c>
      <c r="Q147" s="29">
        <v>0.7</v>
      </c>
      <c r="R147" s="29">
        <v>0.7</v>
      </c>
      <c r="S147" s="29">
        <v>0.8</v>
      </c>
      <c r="T147" s="29">
        <v>0.8</v>
      </c>
      <c r="U147" s="29">
        <v>0.8</v>
      </c>
    </row>
    <row r="148" spans="1:21" x14ac:dyDescent="0.25">
      <c r="A148" s="29">
        <v>1.5</v>
      </c>
      <c r="B148" s="29">
        <v>0.7</v>
      </c>
      <c r="C148" s="29">
        <v>0.8</v>
      </c>
      <c r="D148" s="29">
        <v>0.8</v>
      </c>
      <c r="E148" s="29">
        <v>0.9</v>
      </c>
      <c r="F148" s="29">
        <v>0.9</v>
      </c>
      <c r="G148" s="29">
        <v>0.9</v>
      </c>
      <c r="H148" s="29">
        <v>1</v>
      </c>
      <c r="I148" s="29">
        <v>1</v>
      </c>
      <c r="J148" s="29">
        <v>1</v>
      </c>
      <c r="K148" s="29"/>
      <c r="L148" s="29">
        <v>1.5</v>
      </c>
      <c r="M148" s="29">
        <v>0.6</v>
      </c>
      <c r="N148" s="29">
        <v>0.7</v>
      </c>
      <c r="O148" s="29">
        <v>0.7</v>
      </c>
      <c r="P148" s="29">
        <v>0.8</v>
      </c>
      <c r="Q148" s="29">
        <v>0.8</v>
      </c>
      <c r="R148" s="29">
        <v>0.9</v>
      </c>
      <c r="S148" s="29">
        <v>3.9</v>
      </c>
      <c r="T148" s="29">
        <v>0.9</v>
      </c>
      <c r="U148" s="29">
        <v>0.9</v>
      </c>
    </row>
    <row r="149" spans="1:21" x14ac:dyDescent="0.25">
      <c r="A149" s="29">
        <v>2</v>
      </c>
      <c r="B149" s="29">
        <v>0.8</v>
      </c>
      <c r="C149" s="29">
        <v>0.8</v>
      </c>
      <c r="D149" s="29">
        <v>0.9</v>
      </c>
      <c r="E149" s="29">
        <v>0.9</v>
      </c>
      <c r="F149" s="29">
        <v>1</v>
      </c>
      <c r="G149" s="29">
        <v>1</v>
      </c>
      <c r="H149" s="29">
        <v>1.1000000000000001</v>
      </c>
      <c r="I149" s="29">
        <v>1.1000000000000001</v>
      </c>
      <c r="J149" s="29">
        <v>1.1000000000000001</v>
      </c>
      <c r="K149" s="29"/>
      <c r="L149" s="29">
        <v>2</v>
      </c>
      <c r="M149" s="29">
        <v>0.7</v>
      </c>
      <c r="N149" s="29">
        <v>0.8</v>
      </c>
      <c r="O149" s="29">
        <v>0.8</v>
      </c>
      <c r="P149" s="29">
        <v>0.9</v>
      </c>
      <c r="Q149" s="29">
        <v>0.9</v>
      </c>
      <c r="R149" s="29">
        <v>0.9</v>
      </c>
      <c r="S149" s="29">
        <v>1</v>
      </c>
      <c r="T149" s="29">
        <v>1</v>
      </c>
      <c r="U149" s="29">
        <v>1</v>
      </c>
    </row>
    <row r="150" spans="1:21" x14ac:dyDescent="0.25">
      <c r="A150" s="29">
        <v>2.5</v>
      </c>
      <c r="B150" s="29">
        <v>0.8</v>
      </c>
      <c r="C150" s="29">
        <v>0.9</v>
      </c>
      <c r="D150" s="29">
        <v>1</v>
      </c>
      <c r="E150" s="29">
        <v>1</v>
      </c>
      <c r="F150" s="29">
        <v>1.1000000000000001</v>
      </c>
      <c r="G150" s="29">
        <v>1.1000000000000001</v>
      </c>
      <c r="H150" s="29">
        <v>1.2</v>
      </c>
      <c r="I150" s="29">
        <v>1.2</v>
      </c>
      <c r="J150" s="29">
        <v>1.2</v>
      </c>
      <c r="K150" s="29"/>
      <c r="L150" s="29">
        <v>2.5</v>
      </c>
      <c r="M150" s="29">
        <v>0.7</v>
      </c>
      <c r="N150" s="29">
        <v>0.8</v>
      </c>
      <c r="O150" s="29">
        <v>0.9</v>
      </c>
      <c r="P150" s="29">
        <v>0.9</v>
      </c>
      <c r="Q150" s="29">
        <v>1</v>
      </c>
      <c r="R150" s="29">
        <v>1</v>
      </c>
      <c r="S150" s="29">
        <v>1</v>
      </c>
      <c r="T150" s="29">
        <v>1.1000000000000001</v>
      </c>
      <c r="U150" s="29">
        <v>1.1000000000000001</v>
      </c>
    </row>
    <row r="151" spans="1:21" x14ac:dyDescent="0.25">
      <c r="A151" s="29">
        <v>3</v>
      </c>
      <c r="B151" s="29">
        <v>0.9</v>
      </c>
      <c r="C151" s="29">
        <v>1</v>
      </c>
      <c r="D151" s="29">
        <v>1</v>
      </c>
      <c r="E151" s="29">
        <v>1.1000000000000001</v>
      </c>
      <c r="F151" s="29">
        <v>1.1000000000000001</v>
      </c>
      <c r="G151" s="29">
        <v>1.2</v>
      </c>
      <c r="H151" s="29">
        <v>1.2</v>
      </c>
      <c r="I151" s="29">
        <v>1.3</v>
      </c>
      <c r="J151" s="29">
        <v>103</v>
      </c>
      <c r="K151" s="29"/>
      <c r="L151" s="29">
        <v>3</v>
      </c>
      <c r="M151" s="29">
        <v>0.8</v>
      </c>
      <c r="N151" s="29">
        <v>0.9</v>
      </c>
      <c r="O151" s="29">
        <v>0.9</v>
      </c>
      <c r="P151" s="29">
        <v>1</v>
      </c>
      <c r="Q151" s="29">
        <v>1</v>
      </c>
      <c r="R151" s="29">
        <v>1.1000000000000001</v>
      </c>
      <c r="S151" s="29">
        <v>1.1000000000000001</v>
      </c>
      <c r="T151" s="29">
        <v>1.2</v>
      </c>
      <c r="U151" s="29">
        <v>1.2</v>
      </c>
    </row>
    <row r="152" spans="1:21" x14ac:dyDescent="0.25">
      <c r="A152" s="29">
        <v>3.5</v>
      </c>
      <c r="B152" s="29">
        <v>0.9</v>
      </c>
      <c r="C152" s="29">
        <v>1</v>
      </c>
      <c r="D152" s="29">
        <v>1.1000000000000001</v>
      </c>
      <c r="E152" s="29">
        <v>1.2</v>
      </c>
      <c r="F152" s="29">
        <v>1.2</v>
      </c>
      <c r="G152" s="29">
        <v>1.3</v>
      </c>
      <c r="H152" s="29">
        <v>1.3</v>
      </c>
      <c r="I152" s="29">
        <v>1.3</v>
      </c>
      <c r="J152" s="29">
        <v>1.4</v>
      </c>
      <c r="K152" s="29"/>
      <c r="L152" s="29">
        <v>3.5</v>
      </c>
      <c r="M152" s="29">
        <v>0.8</v>
      </c>
      <c r="N152" s="29">
        <v>0.9</v>
      </c>
      <c r="O152" s="29">
        <v>1</v>
      </c>
      <c r="P152" s="29">
        <v>1</v>
      </c>
      <c r="Q152" s="29">
        <v>1.1000000000000001</v>
      </c>
      <c r="R152" s="29">
        <v>1.1000000000000001</v>
      </c>
      <c r="S152" s="29">
        <v>1.2</v>
      </c>
      <c r="T152" s="29">
        <v>1.2</v>
      </c>
      <c r="U152" s="29">
        <v>1.2</v>
      </c>
    </row>
    <row r="153" spans="1:21" x14ac:dyDescent="0.25">
      <c r="A153" s="29">
        <v>4</v>
      </c>
      <c r="B153" s="29">
        <v>1</v>
      </c>
      <c r="C153" s="29">
        <v>1.1000000000000001</v>
      </c>
      <c r="D153" s="29">
        <v>1.1000000000000001</v>
      </c>
      <c r="E153" s="29">
        <v>1.2</v>
      </c>
      <c r="F153" s="29">
        <v>1.3</v>
      </c>
      <c r="G153" s="29">
        <v>1.3</v>
      </c>
      <c r="H153" s="29">
        <v>1.4</v>
      </c>
      <c r="I153" s="29">
        <v>1.4</v>
      </c>
      <c r="J153" s="29">
        <v>1.4</v>
      </c>
      <c r="K153" s="29"/>
      <c r="L153" s="29">
        <v>4</v>
      </c>
      <c r="M153" s="29">
        <v>0.9</v>
      </c>
      <c r="N153" s="29">
        <v>1</v>
      </c>
      <c r="O153" s="29">
        <v>1</v>
      </c>
      <c r="P153" s="29">
        <v>1.1000000000000001</v>
      </c>
      <c r="Q153" s="29">
        <v>1.1000000000000001</v>
      </c>
      <c r="R153" s="29">
        <v>1.2</v>
      </c>
      <c r="S153" s="29">
        <v>1.2</v>
      </c>
      <c r="T153" s="29">
        <v>1.3</v>
      </c>
      <c r="U153" s="29">
        <v>1.3</v>
      </c>
    </row>
    <row r="154" spans="1:21" x14ac:dyDescent="0.25">
      <c r="A154" s="29">
        <v>4.5</v>
      </c>
      <c r="B154" s="29">
        <v>1</v>
      </c>
      <c r="C154" s="29">
        <v>1.1000000000000001</v>
      </c>
      <c r="D154" s="29">
        <v>1.2</v>
      </c>
      <c r="E154" s="29">
        <v>1.3</v>
      </c>
      <c r="F154" s="29">
        <v>1.3</v>
      </c>
      <c r="G154" s="29">
        <v>1.4</v>
      </c>
      <c r="H154" s="29">
        <v>1.4</v>
      </c>
      <c r="I154" s="29">
        <v>1.5</v>
      </c>
      <c r="J154" s="29">
        <v>1.5</v>
      </c>
      <c r="K154" s="29"/>
      <c r="L154" s="29">
        <v>4.5</v>
      </c>
      <c r="M154" s="29">
        <v>0.9</v>
      </c>
      <c r="N154" s="29">
        <v>1</v>
      </c>
      <c r="O154" s="29">
        <v>1.1000000000000001</v>
      </c>
      <c r="P154" s="29">
        <v>1.1000000000000001</v>
      </c>
      <c r="Q154" s="29">
        <v>1.2</v>
      </c>
      <c r="R154" s="29">
        <v>1.2</v>
      </c>
      <c r="S154" s="29">
        <v>1.3</v>
      </c>
      <c r="T154" s="29">
        <v>1.3</v>
      </c>
      <c r="U154" s="29">
        <v>1.4</v>
      </c>
    </row>
    <row r="155" spans="1:21" x14ac:dyDescent="0.25">
      <c r="A155" s="29">
        <v>5</v>
      </c>
      <c r="B155" s="29">
        <v>1.1000000000000001</v>
      </c>
      <c r="C155" s="29">
        <v>1.2</v>
      </c>
      <c r="D155" s="29">
        <v>1.2</v>
      </c>
      <c r="E155" s="29">
        <v>1.3</v>
      </c>
      <c r="F155" s="29">
        <v>1.4</v>
      </c>
      <c r="G155" s="29">
        <v>1.4</v>
      </c>
      <c r="H155" s="29">
        <v>1.5</v>
      </c>
      <c r="I155" s="29">
        <v>1.5</v>
      </c>
      <c r="J155" s="29">
        <v>1.6</v>
      </c>
      <c r="K155" s="29"/>
      <c r="L155" s="29">
        <v>5</v>
      </c>
      <c r="M155" s="29">
        <v>1</v>
      </c>
      <c r="N155" s="29">
        <v>1</v>
      </c>
      <c r="O155" s="29">
        <v>1.1000000000000001</v>
      </c>
      <c r="P155" s="29">
        <v>1.2</v>
      </c>
      <c r="Q155" s="29">
        <v>1.2</v>
      </c>
      <c r="R155" s="29">
        <v>1.3</v>
      </c>
      <c r="S155" s="29">
        <v>1.3</v>
      </c>
      <c r="T155" s="29">
        <v>1.4</v>
      </c>
      <c r="U155" s="29">
        <v>1.4</v>
      </c>
    </row>
    <row r="156" spans="1:21" x14ac:dyDescent="0.25">
      <c r="A156" s="29">
        <v>5.5</v>
      </c>
      <c r="B156" s="29">
        <v>1.1000000000000001</v>
      </c>
      <c r="C156" s="29">
        <v>1.2</v>
      </c>
      <c r="D156" s="29">
        <v>1.3</v>
      </c>
      <c r="E156" s="29">
        <v>1.4</v>
      </c>
      <c r="F156" s="29">
        <v>1.4</v>
      </c>
      <c r="G156" s="29">
        <v>1.5</v>
      </c>
      <c r="H156" s="29">
        <v>1.5</v>
      </c>
      <c r="I156" s="29">
        <v>1.6</v>
      </c>
      <c r="J156" s="29">
        <v>1.6</v>
      </c>
      <c r="K156" s="29"/>
      <c r="L156" s="29">
        <v>5.5</v>
      </c>
      <c r="M156" s="29">
        <v>1</v>
      </c>
      <c r="N156" s="29">
        <v>1.1000000000000001</v>
      </c>
      <c r="O156" s="29">
        <v>1.2</v>
      </c>
      <c r="P156" s="29">
        <v>1.2</v>
      </c>
      <c r="Q156" s="29">
        <v>1.3</v>
      </c>
      <c r="R156" s="29">
        <v>1.3</v>
      </c>
      <c r="S156" s="29">
        <v>1.4</v>
      </c>
      <c r="T156" s="29">
        <v>1.4</v>
      </c>
      <c r="U156" s="29">
        <v>1.5</v>
      </c>
    </row>
    <row r="157" spans="1:21" x14ac:dyDescent="0.25">
      <c r="A157" s="29">
        <v>6</v>
      </c>
      <c r="B157" s="29">
        <v>1.2</v>
      </c>
      <c r="C157" s="29">
        <v>1.2</v>
      </c>
      <c r="D157" s="29">
        <v>1.3</v>
      </c>
      <c r="E157" s="29">
        <v>1.4</v>
      </c>
      <c r="F157" s="29">
        <v>1.5</v>
      </c>
      <c r="G157" s="29">
        <v>1.5</v>
      </c>
      <c r="H157" s="29">
        <v>1.6</v>
      </c>
      <c r="I157" s="29">
        <v>1.6</v>
      </c>
      <c r="J157" s="29">
        <v>1.7</v>
      </c>
      <c r="K157" s="29"/>
      <c r="L157" s="29">
        <v>6</v>
      </c>
      <c r="M157" s="29">
        <v>1</v>
      </c>
      <c r="N157" s="29">
        <v>1.1000000000000001</v>
      </c>
      <c r="O157" s="29">
        <v>1.2</v>
      </c>
      <c r="P157" s="29">
        <v>1.3</v>
      </c>
      <c r="Q157" s="29">
        <v>1.3</v>
      </c>
      <c r="R157" s="29">
        <v>1.4</v>
      </c>
      <c r="S157" s="29">
        <v>1.4</v>
      </c>
      <c r="T157" s="29">
        <v>1.5</v>
      </c>
      <c r="U157" s="29">
        <v>1.5</v>
      </c>
    </row>
    <row r="158" spans="1:21" x14ac:dyDescent="0.25">
      <c r="A158" s="29">
        <v>6.5</v>
      </c>
      <c r="B158" s="29">
        <v>1.2</v>
      </c>
      <c r="C158" s="29">
        <v>1.3</v>
      </c>
      <c r="D158" s="29">
        <v>1.4</v>
      </c>
      <c r="E158" s="29">
        <v>1.4</v>
      </c>
      <c r="F158" s="29">
        <v>1.5</v>
      </c>
      <c r="G158" s="29">
        <v>1.6</v>
      </c>
      <c r="H158" s="29">
        <v>1.6</v>
      </c>
      <c r="I158" s="29">
        <v>1.7</v>
      </c>
      <c r="J158" s="29">
        <v>1.7</v>
      </c>
      <c r="K158" s="29"/>
      <c r="L158" s="29">
        <v>6.5</v>
      </c>
      <c r="M158" s="29">
        <v>1.1000000000000001</v>
      </c>
      <c r="N158" s="29">
        <v>1.2</v>
      </c>
      <c r="O158" s="29">
        <v>1.2</v>
      </c>
      <c r="P158" s="29">
        <v>1.3</v>
      </c>
      <c r="Q158" s="29">
        <v>1.4</v>
      </c>
      <c r="R158" s="29">
        <v>1.4</v>
      </c>
      <c r="S158" s="29">
        <v>1.5</v>
      </c>
      <c r="T158" s="29">
        <v>1.5</v>
      </c>
      <c r="U158" s="29">
        <v>1.5</v>
      </c>
    </row>
    <row r="159" spans="1:21" x14ac:dyDescent="0.25">
      <c r="A159" s="29">
        <v>7</v>
      </c>
      <c r="B159" s="29">
        <v>1.2</v>
      </c>
      <c r="C159" s="29">
        <v>1.3</v>
      </c>
      <c r="D159" s="29">
        <v>1.4</v>
      </c>
      <c r="E159" s="29">
        <v>1.5</v>
      </c>
      <c r="F159" s="29">
        <v>1.5</v>
      </c>
      <c r="G159" s="29">
        <v>1.6</v>
      </c>
      <c r="H159" s="29">
        <v>1.7</v>
      </c>
      <c r="I159" s="29">
        <v>1.7</v>
      </c>
      <c r="J159" s="29">
        <v>1.8</v>
      </c>
      <c r="K159" s="29"/>
      <c r="L159" s="29">
        <v>7</v>
      </c>
      <c r="M159" s="29">
        <v>1.1000000000000001</v>
      </c>
      <c r="N159" s="29">
        <v>1.2</v>
      </c>
      <c r="O159" s="29">
        <v>1.3</v>
      </c>
      <c r="P159" s="29">
        <v>1.3</v>
      </c>
      <c r="Q159" s="29">
        <v>1.4</v>
      </c>
      <c r="R159" s="29">
        <v>1.4</v>
      </c>
      <c r="S159" s="29">
        <v>1.5</v>
      </c>
      <c r="T159" s="29">
        <v>1.5</v>
      </c>
      <c r="U159" s="29">
        <v>1.6</v>
      </c>
    </row>
    <row r="160" spans="1:21" x14ac:dyDescent="0.25">
      <c r="A160" s="29">
        <v>7.5</v>
      </c>
      <c r="B160" s="29">
        <v>1.3</v>
      </c>
      <c r="C160" s="29">
        <v>1.4</v>
      </c>
      <c r="D160" s="29">
        <v>1.4</v>
      </c>
      <c r="E160" s="29">
        <v>1.5</v>
      </c>
      <c r="F160" s="29">
        <v>1.6</v>
      </c>
      <c r="G160" s="29">
        <v>1.6</v>
      </c>
      <c r="H160" s="29">
        <v>1.7</v>
      </c>
      <c r="I160" s="29">
        <v>1.8</v>
      </c>
      <c r="J160" s="29">
        <v>1.8</v>
      </c>
      <c r="K160" s="29"/>
      <c r="L160" s="29">
        <v>7.5</v>
      </c>
      <c r="M160" s="29">
        <v>1.1000000000000001</v>
      </c>
      <c r="N160" s="29">
        <v>1.2</v>
      </c>
      <c r="O160" s="29">
        <v>1.3</v>
      </c>
      <c r="P160" s="29">
        <v>1.4</v>
      </c>
      <c r="Q160" s="29">
        <v>1.4</v>
      </c>
      <c r="R160" s="29">
        <v>1.5</v>
      </c>
      <c r="S160" s="29">
        <v>1.5</v>
      </c>
      <c r="T160" s="29">
        <v>1.6</v>
      </c>
      <c r="U160" s="29">
        <v>1.6</v>
      </c>
    </row>
  </sheetData>
  <mergeCells count="28">
    <mergeCell ref="B120:J120"/>
    <mergeCell ref="M120:U120"/>
    <mergeCell ref="A142:J142"/>
    <mergeCell ref="L142:U142"/>
    <mergeCell ref="B143:J143"/>
    <mergeCell ref="M143:U143"/>
    <mergeCell ref="A96:J96"/>
    <mergeCell ref="L96:U96"/>
    <mergeCell ref="B97:J97"/>
    <mergeCell ref="M97:U97"/>
    <mergeCell ref="A119:J119"/>
    <mergeCell ref="L119:U119"/>
    <mergeCell ref="B51:J51"/>
    <mergeCell ref="M51:U51"/>
    <mergeCell ref="A73:J73"/>
    <mergeCell ref="L73:U73"/>
    <mergeCell ref="B74:J74"/>
    <mergeCell ref="M74:U74"/>
    <mergeCell ref="B28:J28"/>
    <mergeCell ref="L27:U27"/>
    <mergeCell ref="M28:U28"/>
    <mergeCell ref="A50:J50"/>
    <mergeCell ref="L50:U50"/>
    <mergeCell ref="A4:J4"/>
    <mergeCell ref="B5:J5"/>
    <mergeCell ref="L4:U4"/>
    <mergeCell ref="M5:U5"/>
    <mergeCell ref="A27:J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AAAB-B96A-4BE9-B41E-47A786C9FC0F}">
  <sheetPr codeName="Sheet13"/>
  <dimension ref="A1:XEZ58"/>
  <sheetViews>
    <sheetView topLeftCell="A40" workbookViewId="0">
      <selection activeCell="F31" sqref="F31"/>
    </sheetView>
  </sheetViews>
  <sheetFormatPr defaultRowHeight="13.2" x14ac:dyDescent="0.25"/>
  <cols>
    <col min="1" max="4" width="8.5546875" style="11" customWidth="1"/>
    <col min="5" max="16380" width="9.109375" style="11"/>
  </cols>
  <sheetData>
    <row r="1" spans="1:25" x14ac:dyDescent="0.25">
      <c r="B1" s="11">
        <f>COLUMN(B1)</f>
        <v>2</v>
      </c>
      <c r="C1" s="11">
        <f t="shared" ref="C1:P1" si="0">COLUMN(C1)</f>
        <v>3</v>
      </c>
      <c r="D1" s="11">
        <f t="shared" si="0"/>
        <v>4</v>
      </c>
      <c r="E1" s="11">
        <f t="shared" si="0"/>
        <v>5</v>
      </c>
      <c r="F1" s="11">
        <f t="shared" si="0"/>
        <v>6</v>
      </c>
      <c r="G1" s="11">
        <f t="shared" si="0"/>
        <v>7</v>
      </c>
      <c r="H1" s="11">
        <f t="shared" si="0"/>
        <v>8</v>
      </c>
      <c r="I1" s="11">
        <f t="shared" si="0"/>
        <v>9</v>
      </c>
      <c r="J1" s="11">
        <f t="shared" si="0"/>
        <v>10</v>
      </c>
      <c r="K1" s="11">
        <f t="shared" si="0"/>
        <v>11</v>
      </c>
      <c r="L1" s="11">
        <f t="shared" si="0"/>
        <v>12</v>
      </c>
      <c r="M1" s="11">
        <f t="shared" si="0"/>
        <v>13</v>
      </c>
      <c r="N1" s="11">
        <f t="shared" si="0"/>
        <v>14</v>
      </c>
      <c r="O1" s="11">
        <f t="shared" si="0"/>
        <v>15</v>
      </c>
      <c r="P1" s="11">
        <f t="shared" si="0"/>
        <v>16</v>
      </c>
    </row>
    <row r="2" spans="1:25" x14ac:dyDescent="0.25">
      <c r="A2" s="12" t="s">
        <v>87</v>
      </c>
      <c r="B2" s="11" t="s">
        <v>88</v>
      </c>
      <c r="E2" s="11" t="s">
        <v>89</v>
      </c>
      <c r="H2" s="11" t="s">
        <v>90</v>
      </c>
      <c r="K2" s="11" t="s">
        <v>91</v>
      </c>
      <c r="N2" s="11" t="s">
        <v>92</v>
      </c>
    </row>
    <row r="3" spans="1:25" x14ac:dyDescent="0.25">
      <c r="A3" s="205" t="s">
        <v>93</v>
      </c>
      <c r="B3" s="205" t="s">
        <v>94</v>
      </c>
      <c r="C3" s="205"/>
      <c r="D3" s="205"/>
      <c r="E3" s="205" t="s">
        <v>94</v>
      </c>
      <c r="F3" s="205"/>
      <c r="G3" s="205"/>
      <c r="H3" s="205" t="s">
        <v>94</v>
      </c>
      <c r="I3" s="205"/>
      <c r="J3" s="205"/>
      <c r="K3" s="205" t="s">
        <v>94</v>
      </c>
      <c r="L3" s="205"/>
      <c r="M3" s="205"/>
      <c r="N3" s="205" t="s">
        <v>94</v>
      </c>
      <c r="O3" s="205"/>
      <c r="P3" s="205"/>
      <c r="Q3" s="205"/>
      <c r="R3" s="205"/>
      <c r="S3" s="205"/>
      <c r="T3" s="205"/>
      <c r="U3" s="205"/>
      <c r="V3" s="205"/>
      <c r="W3" s="205"/>
      <c r="X3" s="205"/>
      <c r="Y3" s="205"/>
    </row>
    <row r="4" spans="1:25" x14ac:dyDescent="0.25">
      <c r="A4" s="205"/>
      <c r="B4" s="16" t="s">
        <v>72</v>
      </c>
      <c r="C4" s="16" t="s">
        <v>62</v>
      </c>
      <c r="D4" s="16" t="s">
        <v>63</v>
      </c>
      <c r="E4" s="16" t="s">
        <v>72</v>
      </c>
      <c r="F4" s="16" t="s">
        <v>62</v>
      </c>
      <c r="G4" s="16" t="s">
        <v>63</v>
      </c>
      <c r="H4" s="16" t="s">
        <v>72</v>
      </c>
      <c r="I4" s="16" t="s">
        <v>62</v>
      </c>
      <c r="J4" s="16" t="s">
        <v>63</v>
      </c>
      <c r="K4" s="16" t="s">
        <v>72</v>
      </c>
      <c r="L4" s="16" t="s">
        <v>62</v>
      </c>
      <c r="M4" s="16" t="s">
        <v>63</v>
      </c>
      <c r="N4" s="16" t="s">
        <v>72</v>
      </c>
      <c r="O4" s="16" t="s">
        <v>62</v>
      </c>
      <c r="P4" s="16" t="s">
        <v>63</v>
      </c>
      <c r="Q4" s="16"/>
      <c r="R4" s="16"/>
      <c r="S4" s="16"/>
      <c r="T4" s="16"/>
      <c r="U4" s="16"/>
      <c r="V4" s="16"/>
      <c r="W4" s="16"/>
      <c r="X4" s="16"/>
      <c r="Y4" s="16"/>
    </row>
    <row r="5" spans="1:25" x14ac:dyDescent="0.25">
      <c r="A5" s="16" t="s">
        <v>95</v>
      </c>
      <c r="B5" s="16" t="s">
        <v>96</v>
      </c>
      <c r="C5" s="16" t="s">
        <v>96</v>
      </c>
      <c r="D5" s="16" t="s">
        <v>96</v>
      </c>
      <c r="E5" s="16" t="s">
        <v>96</v>
      </c>
      <c r="F5" s="16" t="s">
        <v>96</v>
      </c>
      <c r="G5" s="16" t="s">
        <v>96</v>
      </c>
      <c r="H5" s="16" t="s">
        <v>96</v>
      </c>
      <c r="I5" s="16" t="s">
        <v>96</v>
      </c>
      <c r="J5" s="16" t="s">
        <v>96</v>
      </c>
      <c r="K5" s="16" t="s">
        <v>96</v>
      </c>
      <c r="L5" s="16" t="s">
        <v>96</v>
      </c>
      <c r="M5" s="16" t="s">
        <v>96</v>
      </c>
      <c r="N5" s="16" t="s">
        <v>96</v>
      </c>
      <c r="O5" s="16" t="s">
        <v>96</v>
      </c>
      <c r="P5" s="16" t="s">
        <v>96</v>
      </c>
      <c r="Q5" s="16"/>
      <c r="R5" s="16"/>
      <c r="S5" s="16"/>
      <c r="T5" s="16"/>
      <c r="U5" s="16"/>
      <c r="V5" s="16"/>
      <c r="W5" s="16"/>
      <c r="X5" s="16"/>
      <c r="Y5" s="16"/>
    </row>
    <row r="6" spans="1:25" x14ac:dyDescent="0.25">
      <c r="A6" s="22">
        <v>0.1</v>
      </c>
      <c r="B6" s="23">
        <v>1.1921583627482348</v>
      </c>
      <c r="C6" s="24">
        <v>0.86979956934886415</v>
      </c>
      <c r="D6" s="24">
        <v>0.94707854810008651</v>
      </c>
      <c r="E6" s="23">
        <v>2.0779411395426601</v>
      </c>
      <c r="F6" s="24">
        <v>1.5160672984250052</v>
      </c>
      <c r="G6" s="24">
        <v>1.6507651491357336</v>
      </c>
      <c r="H6" s="23">
        <v>3.2762801865557774</v>
      </c>
      <c r="I6" s="24">
        <v>2.3903762993056694</v>
      </c>
      <c r="J6" s="24">
        <v>2.6027537776938861</v>
      </c>
      <c r="K6" s="23">
        <v>4.9047340617573294</v>
      </c>
      <c r="L6" s="24">
        <v>3.5784973775234685</v>
      </c>
      <c r="M6" s="24">
        <v>3.8964357078516407</v>
      </c>
      <c r="N6" s="23">
        <v>6.7931858935200653</v>
      </c>
      <c r="O6" s="24">
        <v>4.9563131454024445</v>
      </c>
      <c r="P6" s="24">
        <v>5.3966661091716599</v>
      </c>
      <c r="Q6" s="23"/>
      <c r="R6" s="24"/>
      <c r="S6" s="24"/>
      <c r="T6" s="23"/>
      <c r="U6" s="24"/>
      <c r="V6" s="24"/>
      <c r="W6" s="23"/>
      <c r="X6" s="24"/>
      <c r="Y6" s="24"/>
    </row>
    <row r="7" spans="1:25" x14ac:dyDescent="0.25">
      <c r="A7" s="22">
        <v>0.2</v>
      </c>
      <c r="B7" s="24">
        <v>1.1921583627482348</v>
      </c>
      <c r="C7" s="24">
        <v>0.86979956934886415</v>
      </c>
      <c r="D7" s="24">
        <v>0.94707854810008651</v>
      </c>
      <c r="E7" s="24">
        <v>2.0779411395426601</v>
      </c>
      <c r="F7" s="24">
        <v>1.5160672984250052</v>
      </c>
      <c r="G7" s="24">
        <v>1.6507651491357336</v>
      </c>
      <c r="H7" s="24">
        <v>3.2762801865557774</v>
      </c>
      <c r="I7" s="24">
        <v>2.3903762993056694</v>
      </c>
      <c r="J7" s="24">
        <v>2.6027537776938861</v>
      </c>
      <c r="K7" s="24">
        <v>4.9047340617573294</v>
      </c>
      <c r="L7" s="24">
        <v>3.5784973775234685</v>
      </c>
      <c r="M7" s="24">
        <v>3.8964357078516407</v>
      </c>
      <c r="N7" s="24">
        <v>6.7931858935200653</v>
      </c>
      <c r="O7" s="24">
        <v>4.9563131454024445</v>
      </c>
      <c r="P7" s="24">
        <v>5.3966661091716599</v>
      </c>
      <c r="Q7" s="24"/>
      <c r="R7" s="24"/>
      <c r="S7" s="24"/>
      <c r="T7" s="24"/>
      <c r="U7" s="24"/>
      <c r="V7" s="24"/>
      <c r="W7" s="24"/>
      <c r="X7" s="24"/>
      <c r="Y7" s="24"/>
    </row>
    <row r="8" spans="1:25" x14ac:dyDescent="0.25">
      <c r="A8" s="22">
        <v>0.3</v>
      </c>
      <c r="B8" s="24">
        <v>1.1921583627482348</v>
      </c>
      <c r="C8" s="24">
        <v>0.86979956934886415</v>
      </c>
      <c r="D8" s="24">
        <v>0.94707854810008651</v>
      </c>
      <c r="E8" s="24">
        <v>2.0779411395426601</v>
      </c>
      <c r="F8" s="24">
        <v>1.5160672984250052</v>
      </c>
      <c r="G8" s="24">
        <v>1.6507651491357336</v>
      </c>
      <c r="H8" s="24">
        <v>3.2762801865557774</v>
      </c>
      <c r="I8" s="24">
        <v>2.3903762993056694</v>
      </c>
      <c r="J8" s="24">
        <v>2.6027537776938861</v>
      </c>
      <c r="K8" s="24">
        <v>4.9047340617573294</v>
      </c>
      <c r="L8" s="24">
        <v>3.5784973775234685</v>
      </c>
      <c r="M8" s="24">
        <v>3.8964357078516407</v>
      </c>
      <c r="N8" s="24">
        <v>6.7931858935200653</v>
      </c>
      <c r="O8" s="24">
        <v>4.9563131454024445</v>
      </c>
      <c r="P8" s="24">
        <v>5.3966661091716599</v>
      </c>
      <c r="Q8" s="24"/>
      <c r="R8" s="24"/>
      <c r="S8" s="24"/>
      <c r="T8" s="24"/>
      <c r="U8" s="24"/>
      <c r="V8" s="24"/>
      <c r="W8" s="24"/>
      <c r="X8" s="24"/>
      <c r="Y8" s="24"/>
    </row>
    <row r="9" spans="1:25" x14ac:dyDescent="0.25">
      <c r="A9" s="22">
        <v>0.4</v>
      </c>
      <c r="B9" s="24">
        <v>1.1921583627482348</v>
      </c>
      <c r="C9" s="24">
        <v>0.86979956934886415</v>
      </c>
      <c r="D9" s="24">
        <v>0.94707854810008651</v>
      </c>
      <c r="E9" s="24">
        <v>2.0779411395426601</v>
      </c>
      <c r="F9" s="24">
        <v>1.5160672984250052</v>
      </c>
      <c r="G9" s="24">
        <v>1.6507651491357336</v>
      </c>
      <c r="H9" s="24">
        <v>3.2762801865557774</v>
      </c>
      <c r="I9" s="24">
        <v>2.3903762993056694</v>
      </c>
      <c r="J9" s="24">
        <v>2.6027537776938861</v>
      </c>
      <c r="K9" s="24">
        <v>4.9047340617573294</v>
      </c>
      <c r="L9" s="24">
        <v>3.5784973775234685</v>
      </c>
      <c r="M9" s="24">
        <v>3.8964357078516407</v>
      </c>
      <c r="N9" s="24">
        <v>6.7931858935200653</v>
      </c>
      <c r="O9" s="24">
        <v>4.9563131454024445</v>
      </c>
      <c r="P9" s="24">
        <v>5.3966661091716599</v>
      </c>
      <c r="Q9" s="24"/>
      <c r="R9" s="24"/>
      <c r="S9" s="24"/>
      <c r="T9" s="24"/>
      <c r="U9" s="24"/>
      <c r="V9" s="24"/>
      <c r="W9" s="24"/>
      <c r="X9" s="24"/>
      <c r="Y9" s="24"/>
    </row>
    <row r="10" spans="1:25" x14ac:dyDescent="0.25">
      <c r="A10" s="22">
        <v>0.5</v>
      </c>
      <c r="B10" s="24">
        <v>1.1921583627482348</v>
      </c>
      <c r="C10" s="24">
        <v>0.86979956934886415</v>
      </c>
      <c r="D10" s="24">
        <v>0.94707854810008651</v>
      </c>
      <c r="E10" s="24">
        <v>2.0779411395426601</v>
      </c>
      <c r="F10" s="24">
        <v>1.5160672984250052</v>
      </c>
      <c r="G10" s="24">
        <v>1.6507651491357336</v>
      </c>
      <c r="H10" s="24">
        <v>3.2762801865557774</v>
      </c>
      <c r="I10" s="24">
        <v>2.3903762993056694</v>
      </c>
      <c r="J10" s="24">
        <v>2.6027537776938861</v>
      </c>
      <c r="K10" s="24">
        <v>4.9047340617573294</v>
      </c>
      <c r="L10" s="24">
        <v>3.5784973775234685</v>
      </c>
      <c r="M10" s="24">
        <v>3.8964357078516407</v>
      </c>
      <c r="N10" s="24">
        <v>6.7931858935200653</v>
      </c>
      <c r="O10" s="24">
        <v>4.9563131454024445</v>
      </c>
      <c r="P10" s="24">
        <v>5.3966661091716599</v>
      </c>
      <c r="Q10" s="24"/>
      <c r="R10" s="24"/>
      <c r="S10" s="24"/>
      <c r="T10" s="24"/>
      <c r="U10" s="24"/>
      <c r="V10" s="24"/>
      <c r="W10" s="24"/>
      <c r="X10" s="24"/>
      <c r="Y10" s="24"/>
    </row>
    <row r="11" spans="1:25" x14ac:dyDescent="0.25">
      <c r="A11" s="22">
        <v>0.6</v>
      </c>
      <c r="B11" s="24">
        <v>1.1921583627482348</v>
      </c>
      <c r="C11" s="24">
        <v>0.86979956934886415</v>
      </c>
      <c r="D11" s="24">
        <v>0.94707854810008651</v>
      </c>
      <c r="E11" s="24">
        <v>2.0779411395426601</v>
      </c>
      <c r="F11" s="24">
        <v>1.5160672984250052</v>
      </c>
      <c r="G11" s="24">
        <v>1.6507651491357336</v>
      </c>
      <c r="H11" s="24">
        <v>3.2762801865557774</v>
      </c>
      <c r="I11" s="24">
        <v>2.3903762993056694</v>
      </c>
      <c r="J11" s="24">
        <v>2.6027537776938861</v>
      </c>
      <c r="K11" s="24">
        <v>4.9047340617573294</v>
      </c>
      <c r="L11" s="24">
        <v>3.5784973775234685</v>
      </c>
      <c r="M11" s="24">
        <v>3.8964357078516407</v>
      </c>
      <c r="N11" s="24">
        <v>6.7931858935200653</v>
      </c>
      <c r="O11" s="24">
        <v>4.9563131454024445</v>
      </c>
      <c r="P11" s="24">
        <v>5.3966661091716599</v>
      </c>
      <c r="Q11" s="24"/>
      <c r="R11" s="24"/>
      <c r="S11" s="24"/>
      <c r="T11" s="24"/>
      <c r="U11" s="24"/>
      <c r="V11" s="24"/>
      <c r="W11" s="24"/>
      <c r="X11" s="24"/>
      <c r="Y11" s="24"/>
    </row>
    <row r="12" spans="1:25" x14ac:dyDescent="0.25">
      <c r="A12" s="22">
        <v>0.7</v>
      </c>
      <c r="B12" s="24">
        <v>1.1921583627482348</v>
      </c>
      <c r="C12" s="24">
        <v>0.86979956934886415</v>
      </c>
      <c r="D12" s="24">
        <v>0.94707854810008651</v>
      </c>
      <c r="E12" s="24">
        <v>2.0671623270346435</v>
      </c>
      <c r="F12" s="24">
        <v>1.5082030693338699</v>
      </c>
      <c r="G12" s="24">
        <v>1.6422022078191096</v>
      </c>
      <c r="H12" s="24">
        <v>3.2762801865557774</v>
      </c>
      <c r="I12" s="24">
        <v>2.3903762993056694</v>
      </c>
      <c r="J12" s="24">
        <v>2.6027537776938861</v>
      </c>
      <c r="K12" s="24">
        <v>4.9047340617573294</v>
      </c>
      <c r="L12" s="24">
        <v>3.5784973775234685</v>
      </c>
      <c r="M12" s="24">
        <v>3.8964357078516407</v>
      </c>
      <c r="N12" s="24">
        <v>6.7931858935200653</v>
      </c>
      <c r="O12" s="24">
        <v>4.9563131454024445</v>
      </c>
      <c r="P12" s="24">
        <v>5.3966661091716599</v>
      </c>
      <c r="Q12" s="24"/>
      <c r="R12" s="24"/>
      <c r="S12" s="24"/>
      <c r="T12" s="24"/>
      <c r="U12" s="24"/>
      <c r="V12" s="24"/>
      <c r="W12" s="24"/>
      <c r="X12" s="24"/>
      <c r="Y12" s="24"/>
    </row>
    <row r="13" spans="1:25" x14ac:dyDescent="0.25">
      <c r="A13" s="22">
        <v>0.8</v>
      </c>
      <c r="B13" s="24">
        <v>1.1864733621518351</v>
      </c>
      <c r="C13" s="24">
        <v>0.86565178896581374</v>
      </c>
      <c r="D13" s="24">
        <v>0.94256225036731334</v>
      </c>
      <c r="E13" s="24">
        <v>2.0508486072461158</v>
      </c>
      <c r="F13" s="24">
        <v>1.4963005680471881</v>
      </c>
      <c r="G13" s="24">
        <v>1.6292422064181105</v>
      </c>
      <c r="H13" s="24">
        <v>3.2610126333496772</v>
      </c>
      <c r="I13" s="24">
        <v>2.3792370818840314</v>
      </c>
      <c r="J13" s="24">
        <v>2.5906248755485861</v>
      </c>
      <c r="K13" s="24">
        <v>4.9047340617573294</v>
      </c>
      <c r="L13" s="24">
        <v>3.5784973775234685</v>
      </c>
      <c r="M13" s="24">
        <v>3.8964357078516407</v>
      </c>
      <c r="N13" s="24">
        <v>6.7931858935200653</v>
      </c>
      <c r="O13" s="24">
        <v>4.9563131454024445</v>
      </c>
      <c r="P13" s="24">
        <v>5.3966661091716599</v>
      </c>
      <c r="Q13" s="24"/>
      <c r="R13" s="24"/>
      <c r="S13" s="24"/>
      <c r="T13" s="24"/>
      <c r="U13" s="24"/>
      <c r="V13" s="24"/>
      <c r="W13" s="24"/>
      <c r="X13" s="24"/>
      <c r="Y13" s="24"/>
    </row>
    <row r="14" spans="1:25" x14ac:dyDescent="0.25">
      <c r="A14" s="22">
        <v>0.9</v>
      </c>
      <c r="B14" s="24">
        <v>1.178248911370553</v>
      </c>
      <c r="C14" s="24">
        <v>0.85965122396436633</v>
      </c>
      <c r="D14" s="24">
        <v>0.93602855388180528</v>
      </c>
      <c r="E14" s="24">
        <v>2.0359998213249728</v>
      </c>
      <c r="F14" s="24">
        <v>1.4854668835274654</v>
      </c>
      <c r="G14" s="24">
        <v>1.6174459828200758</v>
      </c>
      <c r="H14" s="24">
        <v>3.2384208989155923</v>
      </c>
      <c r="I14" s="24">
        <v>2.3627541367522182</v>
      </c>
      <c r="J14" s="24">
        <v>2.5726774721536443</v>
      </c>
      <c r="K14" s="24">
        <v>4.8925255624293733</v>
      </c>
      <c r="L14" s="24">
        <v>3.5695900479356673</v>
      </c>
      <c r="M14" s="24">
        <v>3.8867369898127495</v>
      </c>
      <c r="N14" s="24">
        <v>6.7931858935200653</v>
      </c>
      <c r="O14" s="24">
        <v>4.9563131454024445</v>
      </c>
      <c r="P14" s="24">
        <v>5.3966661091716599</v>
      </c>
      <c r="Q14" s="24"/>
      <c r="R14" s="24"/>
      <c r="S14" s="24"/>
      <c r="T14" s="24"/>
      <c r="U14" s="24"/>
      <c r="V14" s="24"/>
      <c r="W14" s="24"/>
      <c r="X14" s="24"/>
      <c r="Y14" s="24"/>
    </row>
    <row r="15" spans="1:25" x14ac:dyDescent="0.25">
      <c r="A15" s="22">
        <v>1</v>
      </c>
      <c r="B15" s="24">
        <v>1.1706838463215272</v>
      </c>
      <c r="C15" s="24">
        <v>0.85413174725107976</v>
      </c>
      <c r="D15" s="24">
        <v>0.9300186888783023</v>
      </c>
      <c r="E15" s="24">
        <v>2.0223415194663046</v>
      </c>
      <c r="F15" s="24">
        <v>1.4755017770064489</v>
      </c>
      <c r="G15" s="24">
        <v>1.6065955076667573</v>
      </c>
      <c r="H15" s="24">
        <v>3.2176404303944426</v>
      </c>
      <c r="I15" s="24">
        <v>2.3475926924883068</v>
      </c>
      <c r="J15" s="24">
        <v>2.5561689808568331</v>
      </c>
      <c r="K15" s="24">
        <v>4.8626031650416843</v>
      </c>
      <c r="L15" s="24">
        <v>3.5477586460221668</v>
      </c>
      <c r="M15" s="24">
        <v>3.8629659359333992</v>
      </c>
      <c r="N15" s="24">
        <v>6.7931858935200653</v>
      </c>
      <c r="O15" s="24">
        <v>4.9563131454024445</v>
      </c>
      <c r="P15" s="24">
        <v>5.3966661091716599</v>
      </c>
      <c r="Q15" s="24"/>
      <c r="R15" s="24"/>
      <c r="S15" s="24"/>
      <c r="T15" s="24"/>
      <c r="U15" s="24"/>
      <c r="V15" s="24"/>
      <c r="W15" s="24"/>
      <c r="X15" s="24"/>
      <c r="Y15" s="24"/>
    </row>
    <row r="16" spans="1:25" x14ac:dyDescent="0.25">
      <c r="A16" s="22">
        <v>1.1000000000000001</v>
      </c>
      <c r="B16" s="24">
        <v>1.1450413222122584</v>
      </c>
      <c r="C16" s="24">
        <v>0.83542294385364879</v>
      </c>
      <c r="D16" s="24">
        <v>0.90964766665350039</v>
      </c>
      <c r="E16" s="24">
        <v>2.0096723075933309</v>
      </c>
      <c r="F16" s="24">
        <v>1.4662583112258638</v>
      </c>
      <c r="G16" s="24">
        <v>1.5965307887827931</v>
      </c>
      <c r="H16" s="24">
        <v>3.1983648161022451</v>
      </c>
      <c r="I16" s="24">
        <v>2.3335291909148763</v>
      </c>
      <c r="J16" s="24">
        <v>2.5408559810339675</v>
      </c>
      <c r="K16" s="24">
        <v>4.8348476507636535</v>
      </c>
      <c r="L16" s="24">
        <v>3.5275082035302532</v>
      </c>
      <c r="M16" s="24">
        <v>3.8409163047890846</v>
      </c>
      <c r="N16" s="24">
        <v>6.7449739890019833</v>
      </c>
      <c r="O16" s="24">
        <v>4.9211377063855624</v>
      </c>
      <c r="P16" s="24">
        <v>5.3583654421135805</v>
      </c>
      <c r="Q16" s="24"/>
      <c r="R16" s="24"/>
      <c r="S16" s="24"/>
      <c r="T16" s="24"/>
      <c r="U16" s="24"/>
      <c r="V16" s="24"/>
      <c r="W16" s="24"/>
      <c r="X16" s="24"/>
      <c r="Y16" s="24"/>
    </row>
    <row r="17" spans="1:25" x14ac:dyDescent="0.25">
      <c r="A17" s="22">
        <v>1.2</v>
      </c>
      <c r="B17" s="24">
        <v>1.0496212120279036</v>
      </c>
      <c r="C17" s="24">
        <v>0.76580436519917805</v>
      </c>
      <c r="D17" s="24">
        <v>0.83384369443237538</v>
      </c>
      <c r="E17" s="24">
        <v>1.8711945798755563</v>
      </c>
      <c r="F17" s="24">
        <v>1.3652248649178866</v>
      </c>
      <c r="G17" s="24">
        <v>1.4865208359030297</v>
      </c>
      <c r="H17" s="24">
        <v>2.988971659477289</v>
      </c>
      <c r="I17" s="24">
        <v>2.1807557984293937</v>
      </c>
      <c r="J17" s="24">
        <v>2.3745091491405121</v>
      </c>
      <c r="K17" s="24">
        <v>4.529926083814269</v>
      </c>
      <c r="L17" s="24">
        <v>3.3050372165328938</v>
      </c>
      <c r="M17" s="24">
        <v>3.5986794645046256</v>
      </c>
      <c r="N17" s="24">
        <v>6.3455667443831532</v>
      </c>
      <c r="O17" s="24">
        <v>4.6297299033455213</v>
      </c>
      <c r="P17" s="24">
        <v>5.0410669647013622</v>
      </c>
      <c r="Q17" s="24"/>
      <c r="R17" s="24"/>
      <c r="S17" s="24"/>
      <c r="T17" s="24"/>
      <c r="U17" s="24"/>
      <c r="V17" s="24"/>
      <c r="W17" s="24"/>
      <c r="X17" s="24"/>
      <c r="Y17" s="24"/>
    </row>
    <row r="18" spans="1:25" x14ac:dyDescent="0.25">
      <c r="A18" s="22">
        <v>1.3</v>
      </c>
      <c r="B18" s="24">
        <v>0.96888111879498795</v>
      </c>
      <c r="C18" s="24">
        <v>0.70689633710693356</v>
      </c>
      <c r="D18" s="24">
        <v>0.76970187178373106</v>
      </c>
      <c r="E18" s="24">
        <v>1.7272565352697442</v>
      </c>
      <c r="F18" s="24">
        <v>1.2602075676165108</v>
      </c>
      <c r="G18" s="24">
        <v>1.3721730792951043</v>
      </c>
      <c r="H18" s="24">
        <v>2.7590507625944203</v>
      </c>
      <c r="I18" s="24">
        <v>2.0130053523963634</v>
      </c>
      <c r="J18" s="24">
        <v>2.1918545992066263</v>
      </c>
      <c r="K18" s="24">
        <v>4.1814702312131713</v>
      </c>
      <c r="L18" s="24">
        <v>3.0508035844919017</v>
      </c>
      <c r="M18" s="24">
        <v>3.3218579672350388</v>
      </c>
      <c r="N18" s="24">
        <v>5.8574462255844475</v>
      </c>
      <c r="O18" s="24">
        <v>4.273596833857404</v>
      </c>
      <c r="P18" s="24">
        <v>4.6532925828012566</v>
      </c>
      <c r="Q18" s="24"/>
      <c r="R18" s="24"/>
      <c r="S18" s="24"/>
      <c r="T18" s="24"/>
      <c r="U18" s="24"/>
      <c r="V18" s="24"/>
      <c r="W18" s="24"/>
      <c r="X18" s="24"/>
      <c r="Y18" s="24"/>
    </row>
    <row r="19" spans="1:25" x14ac:dyDescent="0.25">
      <c r="A19" s="22">
        <v>1.4</v>
      </c>
      <c r="B19" s="24">
        <v>0.89967532459534605</v>
      </c>
      <c r="C19" s="24">
        <v>0.65640374159929549</v>
      </c>
      <c r="D19" s="24">
        <v>0.71472316665632185</v>
      </c>
      <c r="E19" s="24">
        <v>1.6038810684647626</v>
      </c>
      <c r="F19" s="24">
        <v>1.1701927413581885</v>
      </c>
      <c r="G19" s="24">
        <v>1.2741607164883113</v>
      </c>
      <c r="H19" s="24">
        <v>2.5619757081233909</v>
      </c>
      <c r="I19" s="24">
        <v>1.8692192557966234</v>
      </c>
      <c r="J19" s="24">
        <v>2.0352935564061534</v>
      </c>
      <c r="K19" s="24">
        <v>3.8827937861265158</v>
      </c>
      <c r="L19" s="24">
        <v>2.83288904274248</v>
      </c>
      <c r="M19" s="24">
        <v>3.0845823981468214</v>
      </c>
      <c r="N19" s="24">
        <v>5.4390572094712741</v>
      </c>
      <c r="O19" s="24">
        <v>3.9683399171533043</v>
      </c>
      <c r="P19" s="24">
        <v>4.3209145411725958</v>
      </c>
      <c r="Q19" s="24"/>
      <c r="R19" s="24"/>
      <c r="S19" s="24"/>
      <c r="T19" s="24"/>
      <c r="U19" s="24"/>
      <c r="V19" s="24"/>
      <c r="W19" s="24"/>
      <c r="X19" s="24"/>
      <c r="Y19" s="24"/>
    </row>
    <row r="20" spans="1:25" x14ac:dyDescent="0.25">
      <c r="A20" s="22">
        <v>1.5</v>
      </c>
      <c r="B20" s="24">
        <v>0.83969696962232288</v>
      </c>
      <c r="C20" s="24">
        <v>0.61039538415964734</v>
      </c>
      <c r="D20" s="24">
        <v>0.6378254977194141</v>
      </c>
      <c r="E20" s="24">
        <v>1.4969556639004449</v>
      </c>
      <c r="F20" s="24">
        <v>1.0921798919343093</v>
      </c>
      <c r="G20" s="24">
        <v>1.1892166687224237</v>
      </c>
      <c r="H20" s="24">
        <v>2.3911773275818309</v>
      </c>
      <c r="I20" s="24">
        <v>1.744604638743515</v>
      </c>
      <c r="J20" s="24">
        <v>1.8996073193124094</v>
      </c>
      <c r="K20" s="24">
        <v>3.6239408670514148</v>
      </c>
      <c r="L20" s="24">
        <v>2.6440297732263147</v>
      </c>
      <c r="M20" s="24">
        <v>2.8789435716037004</v>
      </c>
      <c r="N20" s="24">
        <v>5.0764533955065216</v>
      </c>
      <c r="O20" s="24">
        <v>3.7037839226764171</v>
      </c>
      <c r="P20" s="24">
        <v>4.0328535717610894</v>
      </c>
      <c r="Q20" s="24"/>
      <c r="R20" s="24"/>
      <c r="S20" s="24"/>
      <c r="T20" s="24"/>
      <c r="U20" s="24"/>
      <c r="V20" s="24"/>
      <c r="W20" s="24"/>
      <c r="X20" s="24"/>
      <c r="Y20" s="24"/>
    </row>
    <row r="21" spans="1:25" x14ac:dyDescent="0.25">
      <c r="A21" s="22">
        <v>1.6</v>
      </c>
      <c r="B21" s="24">
        <v>0.7463460572773053</v>
      </c>
      <c r="C21" s="24">
        <v>0.53648031810906505</v>
      </c>
      <c r="D21" s="24">
        <v>0.56058881635495383</v>
      </c>
      <c r="E21" s="24">
        <v>1.4033959349066671</v>
      </c>
      <c r="F21" s="24">
        <v>1.0239186486884149</v>
      </c>
      <c r="G21" s="24">
        <v>1.1148906269272723</v>
      </c>
      <c r="H21" s="24">
        <v>2.2417287446079666</v>
      </c>
      <c r="I21" s="24">
        <v>1.6355668488220452</v>
      </c>
      <c r="J21" s="24">
        <v>1.7808818618553839</v>
      </c>
      <c r="K21" s="24">
        <v>3.3974445628607008</v>
      </c>
      <c r="L21" s="24">
        <v>2.4787779123996696</v>
      </c>
      <c r="M21" s="24">
        <v>2.6990095983784683</v>
      </c>
      <c r="N21" s="24">
        <v>4.7591750582873642</v>
      </c>
      <c r="O21" s="24">
        <v>3.4722974275091407</v>
      </c>
      <c r="P21" s="24">
        <v>3.780800223526021</v>
      </c>
      <c r="Q21" s="24"/>
      <c r="R21" s="24"/>
      <c r="S21" s="24"/>
      <c r="T21" s="24"/>
      <c r="U21" s="24"/>
      <c r="V21" s="24"/>
      <c r="W21" s="24"/>
      <c r="X21" s="24"/>
      <c r="Y21" s="24"/>
    </row>
    <row r="22" spans="1:25" x14ac:dyDescent="0.25">
      <c r="A22" s="22">
        <v>1.7</v>
      </c>
      <c r="B22" s="24">
        <v>0.6611231510830109</v>
      </c>
      <c r="C22" s="24">
        <v>0.47522131984747629</v>
      </c>
      <c r="D22" s="24">
        <v>0.49657694459123936</v>
      </c>
      <c r="E22" s="24">
        <v>1.3208432328533339</v>
      </c>
      <c r="F22" s="24">
        <v>0.96368813994203761</v>
      </c>
      <c r="G22" s="24">
        <v>1.0493088253433152</v>
      </c>
      <c r="H22" s="24">
        <v>2.1098623478663217</v>
      </c>
      <c r="I22" s="24">
        <v>1.5393570341854546</v>
      </c>
      <c r="J22" s="24">
        <v>1.6761241052756555</v>
      </c>
      <c r="K22" s="24">
        <v>3.1975948826924245</v>
      </c>
      <c r="L22" s="24">
        <v>2.3329674469643953</v>
      </c>
      <c r="M22" s="24">
        <v>2.5402443278856177</v>
      </c>
      <c r="N22" s="24">
        <v>4.4792235842704606</v>
      </c>
      <c r="O22" s="24">
        <v>3.2680446376556622</v>
      </c>
      <c r="P22" s="24">
        <v>3.5584002103774317</v>
      </c>
      <c r="Q22" s="24"/>
      <c r="R22" s="24"/>
      <c r="S22" s="24"/>
      <c r="T22" s="24"/>
      <c r="U22" s="24"/>
      <c r="V22" s="24"/>
      <c r="W22" s="24"/>
      <c r="X22" s="24"/>
      <c r="Y22" s="24"/>
    </row>
    <row r="23" spans="1:25" x14ac:dyDescent="0.25">
      <c r="A23" s="22">
        <v>1.8</v>
      </c>
      <c r="B23" s="24">
        <v>0.58970552673762389</v>
      </c>
      <c r="C23" s="24">
        <v>0.42388568344419952</v>
      </c>
      <c r="D23" s="24">
        <v>0.4429343734162598</v>
      </c>
      <c r="E23" s="24">
        <v>1.2474630532503708</v>
      </c>
      <c r="F23" s="24">
        <v>0.91014990994525768</v>
      </c>
      <c r="G23" s="24">
        <v>0.99101389060201972</v>
      </c>
      <c r="H23" s="24">
        <v>1.9926477729848593</v>
      </c>
      <c r="I23" s="24">
        <v>1.4538371989529293</v>
      </c>
      <c r="J23" s="24">
        <v>1.5830060994270081</v>
      </c>
      <c r="K23" s="24">
        <v>3.0199507225428452</v>
      </c>
      <c r="L23" s="24">
        <v>2.2033581443552621</v>
      </c>
      <c r="M23" s="24">
        <v>2.3991196430030834</v>
      </c>
      <c r="N23" s="24">
        <v>4.2303778295887682</v>
      </c>
      <c r="O23" s="24">
        <v>3.0864866022303477</v>
      </c>
      <c r="P23" s="24">
        <v>3.3607113098009078</v>
      </c>
      <c r="Q23" s="24"/>
      <c r="R23" s="24"/>
      <c r="S23" s="24"/>
      <c r="T23" s="24"/>
      <c r="U23" s="24"/>
      <c r="V23" s="24"/>
      <c r="W23" s="24"/>
      <c r="X23" s="24"/>
      <c r="Y23" s="24"/>
    </row>
    <row r="24" spans="1:25" x14ac:dyDescent="0.25">
      <c r="A24" s="22">
        <v>1.9</v>
      </c>
      <c r="B24" s="24">
        <v>0.52926479408030513</v>
      </c>
      <c r="C24" s="24">
        <v>0.38044033638759178</v>
      </c>
      <c r="D24" s="24">
        <v>0.39753666755365141</v>
      </c>
      <c r="E24" s="24">
        <v>1.1818071030792987</v>
      </c>
      <c r="F24" s="24">
        <v>0.85908324881908815</v>
      </c>
      <c r="G24" s="24">
        <v>0.89768896518577301</v>
      </c>
      <c r="H24" s="24">
        <v>1.8877715744067087</v>
      </c>
      <c r="I24" s="24">
        <v>1.3773194516396172</v>
      </c>
      <c r="J24" s="24">
        <v>1.4996899889308497</v>
      </c>
      <c r="K24" s="24">
        <v>2.8610059476721696</v>
      </c>
      <c r="L24" s="24">
        <v>2.0873919262313012</v>
      </c>
      <c r="M24" s="24">
        <v>2.2728501881081842</v>
      </c>
      <c r="N24" s="24">
        <v>4.0077263648735704</v>
      </c>
      <c r="O24" s="24">
        <v>2.9240399389550662</v>
      </c>
      <c r="P24" s="24">
        <v>3.1838317671798073</v>
      </c>
      <c r="Q24" s="24"/>
      <c r="R24" s="24"/>
      <c r="S24" s="24"/>
      <c r="T24" s="24"/>
      <c r="U24" s="24"/>
      <c r="V24" s="24"/>
      <c r="W24" s="24"/>
      <c r="X24" s="24"/>
      <c r="Y24" s="24"/>
    </row>
    <row r="25" spans="1:25" x14ac:dyDescent="0.25">
      <c r="A25" s="22">
        <v>2</v>
      </c>
      <c r="B25" s="24">
        <v>0.47766147665747549</v>
      </c>
      <c r="C25" s="24">
        <v>0.3433474035898017</v>
      </c>
      <c r="D25" s="24">
        <v>0.35877684246717051</v>
      </c>
      <c r="E25" s="24">
        <v>1.078621097591929</v>
      </c>
      <c r="F25" s="24">
        <v>0.77532263205922702</v>
      </c>
      <c r="G25" s="24">
        <v>0.81016429108015997</v>
      </c>
      <c r="H25" s="24">
        <v>1.7933829956863734</v>
      </c>
      <c r="I25" s="24">
        <v>1.3084534790576363</v>
      </c>
      <c r="J25" s="24">
        <v>1.4247054894843072</v>
      </c>
      <c r="K25" s="24">
        <v>2.7179556502885611</v>
      </c>
      <c r="L25" s="24">
        <v>1.983022329919736</v>
      </c>
      <c r="M25" s="24">
        <v>2.1592076787027752</v>
      </c>
      <c r="N25" s="24">
        <v>3.8073400466298915</v>
      </c>
      <c r="O25" s="24">
        <v>2.7778379420073125</v>
      </c>
      <c r="P25" s="24">
        <v>3.024640178820817</v>
      </c>
      <c r="Q25" s="24"/>
      <c r="R25" s="24"/>
      <c r="S25" s="24"/>
      <c r="T25" s="24"/>
      <c r="U25" s="24"/>
      <c r="V25" s="24"/>
      <c r="W25" s="24"/>
      <c r="X25" s="24"/>
      <c r="Y25" s="24"/>
    </row>
    <row r="26" spans="1:25" x14ac:dyDescent="0.25">
      <c r="A26" s="22">
        <v>2.1</v>
      </c>
      <c r="B26" s="24">
        <v>0.43325304005213189</v>
      </c>
      <c r="C26" s="24">
        <v>0.31142621640798335</v>
      </c>
      <c r="D26" s="24">
        <v>0.32542117230582351</v>
      </c>
      <c r="E26" s="24">
        <v>0.97834113160265701</v>
      </c>
      <c r="F26" s="24">
        <v>0.70324048259340344</v>
      </c>
      <c r="G26" s="24">
        <v>0.73484289440377348</v>
      </c>
      <c r="H26" s="24">
        <v>1.7079838054155936</v>
      </c>
      <c r="I26" s="24">
        <v>1.2461461705310821</v>
      </c>
      <c r="J26" s="24">
        <v>1.3568623709374354</v>
      </c>
      <c r="K26" s="24">
        <v>2.5885291907510104</v>
      </c>
      <c r="L26" s="24">
        <v>1.8885926951616532</v>
      </c>
      <c r="M26" s="24">
        <v>2.056388265431214</v>
      </c>
      <c r="N26" s="24">
        <v>3.6260381396475156</v>
      </c>
      <c r="O26" s="24">
        <v>2.6455599447688694</v>
      </c>
      <c r="P26" s="24">
        <v>2.8806096941150638</v>
      </c>
      <c r="Q26" s="24"/>
      <c r="R26" s="24"/>
      <c r="S26" s="24"/>
      <c r="T26" s="24"/>
      <c r="U26" s="24"/>
      <c r="V26" s="24"/>
      <c r="W26" s="24"/>
      <c r="X26" s="24"/>
      <c r="Y26" s="24"/>
    </row>
    <row r="27" spans="1:25" x14ac:dyDescent="0.25">
      <c r="A27" s="22">
        <v>2.2000000000000002</v>
      </c>
      <c r="B27" s="24">
        <v>0.39476155095659127</v>
      </c>
      <c r="C27" s="24">
        <v>0.28375818478496007</v>
      </c>
      <c r="D27" s="24">
        <v>0.29650978716295079</v>
      </c>
      <c r="E27" s="24">
        <v>0.8914223947040737</v>
      </c>
      <c r="F27" s="24">
        <v>0.64076250583407202</v>
      </c>
      <c r="G27" s="24">
        <v>0.66955726535550431</v>
      </c>
      <c r="H27" s="24">
        <v>1.6303481778967031</v>
      </c>
      <c r="I27" s="24">
        <v>1.1895031627796693</v>
      </c>
      <c r="J27" s="24">
        <v>1.2524690065716237</v>
      </c>
      <c r="K27" s="24">
        <v>2.4708687729896006</v>
      </c>
      <c r="L27" s="24">
        <v>1.8027475726543054</v>
      </c>
      <c r="M27" s="24">
        <v>1.9629160715479772</v>
      </c>
      <c r="N27" s="24">
        <v>3.4612182242089915</v>
      </c>
      <c r="O27" s="24">
        <v>2.5253072200066473</v>
      </c>
      <c r="P27" s="24">
        <v>2.7496728898371057</v>
      </c>
      <c r="Q27" s="24"/>
      <c r="R27" s="24"/>
      <c r="S27" s="24"/>
      <c r="T27" s="24"/>
      <c r="U27" s="24"/>
      <c r="V27" s="24"/>
      <c r="W27" s="24"/>
      <c r="X27" s="24"/>
      <c r="Y27" s="24"/>
    </row>
    <row r="28" spans="1:25" x14ac:dyDescent="0.25">
      <c r="A28" s="22">
        <v>2.2999999999999998</v>
      </c>
      <c r="B28" s="24">
        <v>0.3611807006861818</v>
      </c>
      <c r="C28" s="24">
        <v>0.25961996490722239</v>
      </c>
      <c r="D28" s="24">
        <v>0.27128683740428766</v>
      </c>
      <c r="E28" s="24">
        <v>0.81559251235684627</v>
      </c>
      <c r="F28" s="24">
        <v>0.58625529834346091</v>
      </c>
      <c r="G28" s="24">
        <v>0.61260059817025347</v>
      </c>
      <c r="H28" s="24">
        <v>1.5256414896438499</v>
      </c>
      <c r="I28" s="24">
        <v>1.096644946005811</v>
      </c>
      <c r="J28" s="24">
        <v>1.145926274443603</v>
      </c>
      <c r="K28" s="24">
        <v>2.363439695903097</v>
      </c>
      <c r="L28" s="24">
        <v>1.7243672434084663</v>
      </c>
      <c r="M28" s="24">
        <v>1.8775718945241524</v>
      </c>
      <c r="N28" s="24">
        <v>3.3107304753303408</v>
      </c>
      <c r="O28" s="24">
        <v>2.4155112539194028</v>
      </c>
      <c r="P28" s="24">
        <v>2.6301218946267979</v>
      </c>
      <c r="Q28" s="24"/>
      <c r="R28" s="24"/>
      <c r="S28" s="24"/>
      <c r="T28" s="24"/>
      <c r="U28" s="24"/>
      <c r="V28" s="24"/>
      <c r="W28" s="24"/>
      <c r="X28" s="24"/>
      <c r="Y28" s="24"/>
    </row>
    <row r="29" spans="1:25" x14ac:dyDescent="0.25">
      <c r="A29" s="22">
        <v>2.4</v>
      </c>
      <c r="B29" s="24">
        <v>0.33170935878991342</v>
      </c>
      <c r="C29" s="24">
        <v>0.23843569693736222</v>
      </c>
      <c r="D29" s="24">
        <v>0.24915058504664611</v>
      </c>
      <c r="E29" s="24">
        <v>0.74904242888328409</v>
      </c>
      <c r="F29" s="24">
        <v>0.53841849448557433</v>
      </c>
      <c r="G29" s="24">
        <v>0.56261409102788895</v>
      </c>
      <c r="H29" s="24">
        <v>1.4011533819819386</v>
      </c>
      <c r="I29" s="24">
        <v>1.007161764647698</v>
      </c>
      <c r="J29" s="24">
        <v>1.052421873577545</v>
      </c>
      <c r="K29" s="24">
        <v>2.2649630419071345</v>
      </c>
      <c r="L29" s="24">
        <v>1.6525186082664469</v>
      </c>
      <c r="M29" s="24">
        <v>1.7993397322523128</v>
      </c>
      <c r="N29" s="24">
        <v>3.1727833721915766</v>
      </c>
      <c r="O29" s="24">
        <v>2.3148649516727606</v>
      </c>
      <c r="P29" s="24">
        <v>2.5205334823506811</v>
      </c>
      <c r="Q29" s="24"/>
      <c r="R29" s="24"/>
      <c r="S29" s="24"/>
      <c r="T29" s="24"/>
      <c r="U29" s="24"/>
      <c r="V29" s="24"/>
      <c r="W29" s="24"/>
      <c r="X29" s="24"/>
      <c r="Y29" s="24"/>
    </row>
    <row r="30" spans="1:25" x14ac:dyDescent="0.25">
      <c r="A30" s="22">
        <v>2.5</v>
      </c>
      <c r="B30" s="24">
        <v>0.30570334506078423</v>
      </c>
      <c r="C30" s="24">
        <v>0.21974233829747303</v>
      </c>
      <c r="D30" s="24">
        <v>0.22961717917898908</v>
      </c>
      <c r="E30" s="24">
        <v>0.69031750245883472</v>
      </c>
      <c r="F30" s="24">
        <v>0.49620648451790539</v>
      </c>
      <c r="G30" s="24">
        <v>0.51850514629130251</v>
      </c>
      <c r="H30" s="24">
        <v>1.2913029568345546</v>
      </c>
      <c r="I30" s="24">
        <v>0.9282002822993185</v>
      </c>
      <c r="J30" s="24">
        <v>0.96991199868906552</v>
      </c>
      <c r="K30" s="24">
        <v>2.1743645202308488</v>
      </c>
      <c r="L30" s="24">
        <v>1.5864178639357889</v>
      </c>
      <c r="M30" s="24">
        <v>1.6846582590654422</v>
      </c>
      <c r="N30" s="24">
        <v>3.045872037303913</v>
      </c>
      <c r="O30" s="24">
        <v>2.2222703536058499</v>
      </c>
      <c r="P30" s="24">
        <v>2.4197121430566533</v>
      </c>
      <c r="Q30" s="24"/>
      <c r="R30" s="24"/>
      <c r="S30" s="24"/>
      <c r="T30" s="24"/>
      <c r="U30" s="24"/>
      <c r="V30" s="24"/>
      <c r="W30" s="24"/>
      <c r="X30" s="24"/>
      <c r="Y30" s="24"/>
    </row>
    <row r="31" spans="1:25" x14ac:dyDescent="0.25">
      <c r="A31" s="22">
        <v>2.6</v>
      </c>
      <c r="B31" s="24">
        <v>0.28263992701625762</v>
      </c>
      <c r="C31" s="24">
        <v>0.20316414413597728</v>
      </c>
      <c r="D31" s="24">
        <v>0.2122939896255446</v>
      </c>
      <c r="E31" s="24">
        <v>0.63823733585321252</v>
      </c>
      <c r="F31" s="24">
        <v>0.45877078820072614</v>
      </c>
      <c r="G31" s="24">
        <v>0.47938715448530189</v>
      </c>
      <c r="H31" s="24">
        <v>1.1938821716295807</v>
      </c>
      <c r="I31" s="24">
        <v>0.85817333792466577</v>
      </c>
      <c r="J31" s="24">
        <v>0.89673816446844068</v>
      </c>
      <c r="K31" s="24">
        <v>2.0736762340348531</v>
      </c>
      <c r="L31" s="24">
        <v>1.4905772929900813</v>
      </c>
      <c r="M31" s="24">
        <v>1.557561260230623</v>
      </c>
      <c r="N31" s="24">
        <v>2.9287231127922237</v>
      </c>
      <c r="O31" s="24">
        <v>2.136798416928702</v>
      </c>
      <c r="P31" s="24">
        <v>2.3266462914006283</v>
      </c>
      <c r="Q31" s="24"/>
      <c r="R31" s="24"/>
      <c r="S31" s="24"/>
      <c r="T31" s="24"/>
      <c r="U31" s="24"/>
      <c r="V31" s="24"/>
      <c r="W31" s="24"/>
      <c r="X31" s="24"/>
      <c r="Y31" s="24"/>
    </row>
    <row r="32" spans="1:25" x14ac:dyDescent="0.25">
      <c r="A32" s="22">
        <v>2.7</v>
      </c>
      <c r="B32" s="24">
        <v>0.26209134521672178</v>
      </c>
      <c r="C32" s="24">
        <v>0.18839363708631091</v>
      </c>
      <c r="D32" s="24">
        <v>0.19685972151833769</v>
      </c>
      <c r="E32" s="24">
        <v>0.59183599319173075</v>
      </c>
      <c r="F32" s="24">
        <v>0.42541708206267609</v>
      </c>
      <c r="G32" s="24">
        <v>0.44453459044178889</v>
      </c>
      <c r="H32" s="24">
        <v>1.1070841536647416</v>
      </c>
      <c r="I32" s="24">
        <v>0.79578213503027995</v>
      </c>
      <c r="J32" s="24">
        <v>0.83154320875262822</v>
      </c>
      <c r="K32" s="24">
        <v>1.9229151360871888</v>
      </c>
      <c r="L32" s="24">
        <v>1.3822088478207064</v>
      </c>
      <c r="M32" s="24">
        <v>1.4443229244388218</v>
      </c>
      <c r="N32" s="24">
        <v>2.8202518863925117</v>
      </c>
      <c r="O32" s="24">
        <v>2.0576577348202316</v>
      </c>
      <c r="P32" s="24">
        <v>2.2404742065339383</v>
      </c>
      <c r="Q32" s="24"/>
      <c r="R32" s="24"/>
      <c r="S32" s="24"/>
      <c r="T32" s="24"/>
      <c r="U32" s="24"/>
      <c r="V32" s="24"/>
      <c r="W32" s="24"/>
      <c r="X32" s="24"/>
      <c r="Y32" s="24"/>
    </row>
    <row r="33" spans="1:25" x14ac:dyDescent="0.25">
      <c r="A33" s="22">
        <v>2.8</v>
      </c>
      <c r="B33" s="24">
        <v>0.24370483502932419</v>
      </c>
      <c r="C33" s="24">
        <v>0.17517724672949062</v>
      </c>
      <c r="D33" s="24">
        <v>0.18304940942202574</v>
      </c>
      <c r="E33" s="24">
        <v>0.55031688652649446</v>
      </c>
      <c r="F33" s="24">
        <v>0.39557277145878939</v>
      </c>
      <c r="G33" s="24">
        <v>0.41334912810212254</v>
      </c>
      <c r="H33" s="24">
        <v>1.0294188112520366</v>
      </c>
      <c r="I33" s="24">
        <v>0.73995558219014546</v>
      </c>
      <c r="J33" s="24">
        <v>0.77320790711819642</v>
      </c>
      <c r="K33" s="24">
        <v>1.7880167528157662</v>
      </c>
      <c r="L33" s="24">
        <v>1.2852426658945091</v>
      </c>
      <c r="M33" s="24">
        <v>1.3429992498927312</v>
      </c>
      <c r="N33" s="24">
        <v>2.7195286047356371</v>
      </c>
      <c r="O33" s="24">
        <v>1.9841699585766521</v>
      </c>
      <c r="P33" s="24">
        <v>2.1026149626398332</v>
      </c>
      <c r="Q33" s="24"/>
      <c r="R33" s="24"/>
      <c r="S33" s="24"/>
      <c r="T33" s="24"/>
      <c r="U33" s="24"/>
      <c r="V33" s="24"/>
      <c r="W33" s="24"/>
      <c r="X33" s="24"/>
      <c r="Y33" s="24"/>
    </row>
    <row r="34" spans="1:25" x14ac:dyDescent="0.25">
      <c r="A34" s="22">
        <v>2.9</v>
      </c>
      <c r="B34" s="24">
        <v>0.2271873848549229</v>
      </c>
      <c r="C34" s="24">
        <v>0.16330435366934679</v>
      </c>
      <c r="D34" s="24">
        <v>0.17064296906880877</v>
      </c>
      <c r="E34" s="24">
        <v>0.51301835795097706</v>
      </c>
      <c r="F34" s="24">
        <v>0.36876225068215324</v>
      </c>
      <c r="G34" s="24">
        <v>0.38533378886095615</v>
      </c>
      <c r="H34" s="24">
        <v>0.95964845186872361</v>
      </c>
      <c r="I34" s="24">
        <v>0.68980401478843523</v>
      </c>
      <c r="J34" s="24">
        <v>0.72080261495917464</v>
      </c>
      <c r="K34" s="24">
        <v>1.6668313129697514</v>
      </c>
      <c r="L34" s="24">
        <v>1.1981334721299586</v>
      </c>
      <c r="M34" s="24">
        <v>1.2519755195195021</v>
      </c>
      <c r="N34" s="24">
        <v>2.6096101387448485</v>
      </c>
      <c r="O34" s="24">
        <v>1.8758114466119638</v>
      </c>
      <c r="P34" s="24">
        <v>1.9601071708794642</v>
      </c>
      <c r="Q34" s="24"/>
      <c r="R34" s="24"/>
      <c r="S34" s="24"/>
      <c r="T34" s="24"/>
      <c r="U34" s="24"/>
      <c r="V34" s="24"/>
      <c r="W34" s="24"/>
      <c r="X34" s="24"/>
      <c r="Y34" s="24"/>
    </row>
    <row r="35" spans="1:25" x14ac:dyDescent="0.25">
      <c r="A35" s="22">
        <v>3</v>
      </c>
      <c r="B35" s="24">
        <v>0.21229398962554463</v>
      </c>
      <c r="C35" s="24">
        <v>0.15259884603991183</v>
      </c>
      <c r="D35" s="24">
        <v>0.15945637442985353</v>
      </c>
      <c r="E35" s="24">
        <v>0.47938715448530184</v>
      </c>
      <c r="F35" s="24">
        <v>0.34458783647076763</v>
      </c>
      <c r="G35" s="24">
        <v>0.36007301825784899</v>
      </c>
      <c r="H35" s="24">
        <v>0.89673816446844068</v>
      </c>
      <c r="I35" s="24">
        <v>0.64458352937452679</v>
      </c>
      <c r="J35" s="24">
        <v>0.67354999908962887</v>
      </c>
      <c r="K35" s="24">
        <v>1.5575612602306232</v>
      </c>
      <c r="L35" s="24">
        <v>1.1195891667347724</v>
      </c>
      <c r="M35" s="24">
        <v>1.1699015687954459</v>
      </c>
      <c r="N35" s="24">
        <v>2.438535696316019</v>
      </c>
      <c r="O35" s="24">
        <v>1.7528415851118457</v>
      </c>
      <c r="P35" s="24">
        <v>1.8316112563440321</v>
      </c>
      <c r="Q35" s="24"/>
      <c r="R35" s="24"/>
      <c r="S35" s="24"/>
      <c r="T35" s="24"/>
      <c r="U35" s="24"/>
      <c r="V35" s="24"/>
      <c r="W35" s="24"/>
      <c r="X35" s="24"/>
      <c r="Y35" s="24"/>
    </row>
    <row r="36" spans="1:25" x14ac:dyDescent="0.25">
      <c r="A36" s="22">
        <v>3.1</v>
      </c>
      <c r="B36" s="24">
        <v>0.19881851265659747</v>
      </c>
      <c r="C36" s="24">
        <v>0.14291255092187374</v>
      </c>
      <c r="D36" s="24">
        <v>0.14933479395095545</v>
      </c>
      <c r="E36" s="24">
        <v>0.44895779296230137</v>
      </c>
      <c r="F36" s="24">
        <v>0.32271493530040668</v>
      </c>
      <c r="G36" s="24">
        <v>0.33721718671390638</v>
      </c>
      <c r="H36" s="24">
        <v>0.83981721958542832</v>
      </c>
      <c r="I36" s="24">
        <v>0.60366823770767331</v>
      </c>
      <c r="J36" s="24">
        <v>0.63079604493305508</v>
      </c>
      <c r="K36" s="24">
        <v>1.4586942083325296</v>
      </c>
      <c r="L36" s="24">
        <v>1.0485226327380803</v>
      </c>
      <c r="M36" s="24">
        <v>1.095641427591989</v>
      </c>
      <c r="N36" s="24">
        <v>2.2837483108058452</v>
      </c>
      <c r="O36" s="24">
        <v>1.641579007909117</v>
      </c>
      <c r="P36" s="24">
        <v>1.7153487312275018</v>
      </c>
      <c r="Q36" s="24"/>
      <c r="R36" s="24"/>
      <c r="S36" s="24"/>
      <c r="T36" s="24"/>
      <c r="U36" s="24"/>
      <c r="V36" s="24"/>
      <c r="W36" s="24"/>
      <c r="X36" s="24"/>
      <c r="Y36" s="24"/>
    </row>
    <row r="37" spans="1:25" x14ac:dyDescent="0.25">
      <c r="A37" s="22">
        <v>3.2</v>
      </c>
      <c r="B37" s="24">
        <v>0.18658651431932632</v>
      </c>
      <c r="C37" s="24">
        <v>0.13412007952726626</v>
      </c>
      <c r="D37" s="24">
        <v>0.14014720408873846</v>
      </c>
      <c r="E37" s="24">
        <v>0.42133636624684739</v>
      </c>
      <c r="F37" s="24">
        <v>0.30286040314813562</v>
      </c>
      <c r="G37" s="24">
        <v>0.3164704262031876</v>
      </c>
      <c r="H37" s="24">
        <v>0.78814877736484046</v>
      </c>
      <c r="I37" s="24">
        <v>0.56652849261433014</v>
      </c>
      <c r="J37" s="24">
        <v>0.59198730388736909</v>
      </c>
      <c r="K37" s="24">
        <v>1.3689503263745713</v>
      </c>
      <c r="L37" s="24">
        <v>0.9840139160754835</v>
      </c>
      <c r="M37" s="24">
        <v>1.0282338006991225</v>
      </c>
      <c r="N37" s="24">
        <v>2.1432442643402512</v>
      </c>
      <c r="O37" s="24">
        <v>1.5405834244147083</v>
      </c>
      <c r="P37" s="24">
        <v>1.6098145807711222</v>
      </c>
      <c r="Q37" s="24"/>
      <c r="R37" s="24"/>
      <c r="S37" s="24"/>
      <c r="T37" s="24"/>
      <c r="U37" s="24"/>
      <c r="V37" s="24"/>
      <c r="W37" s="24"/>
      <c r="X37" s="24"/>
      <c r="Y37" s="24"/>
    </row>
    <row r="38" spans="1:25" x14ac:dyDescent="0.25">
      <c r="A38" s="22">
        <v>3.3</v>
      </c>
      <c r="B38" s="24">
        <v>0.17544957820292947</v>
      </c>
      <c r="C38" s="24">
        <v>0.12611474879331558</v>
      </c>
      <c r="D38" s="24">
        <v>0.13178212762797814</v>
      </c>
      <c r="E38" s="24">
        <v>0.39618773097958832</v>
      </c>
      <c r="F38" s="24">
        <v>0.28478333592625421</v>
      </c>
      <c r="G38" s="24">
        <v>0.29758100682466859</v>
      </c>
      <c r="H38" s="24">
        <v>0.74110592104829809</v>
      </c>
      <c r="I38" s="24">
        <v>0.53271366064010472</v>
      </c>
      <c r="J38" s="24">
        <v>0.55665289180961064</v>
      </c>
      <c r="K38" s="24">
        <v>1.2872407109343991</v>
      </c>
      <c r="L38" s="24">
        <v>0.9252803030865886</v>
      </c>
      <c r="M38" s="24">
        <v>0.9668608006573931</v>
      </c>
      <c r="N38" s="24">
        <v>2.0153187572859661</v>
      </c>
      <c r="O38" s="24">
        <v>1.4486294091833436</v>
      </c>
      <c r="P38" s="24">
        <v>1.5137283110281259</v>
      </c>
      <c r="Q38" s="24"/>
      <c r="R38" s="24"/>
      <c r="S38" s="24"/>
      <c r="T38" s="24"/>
      <c r="U38" s="24"/>
      <c r="V38" s="24"/>
      <c r="W38" s="24"/>
      <c r="X38" s="24"/>
      <c r="Y38" s="24"/>
    </row>
    <row r="39" spans="1:25" x14ac:dyDescent="0.25">
      <c r="A39" s="22">
        <v>3.4</v>
      </c>
      <c r="B39" s="24">
        <v>0.16528078777075272</v>
      </c>
      <c r="C39" s="24">
        <v>0.11880532996186907</v>
      </c>
      <c r="D39" s="24">
        <v>0.12414423614780984</v>
      </c>
      <c r="E39" s="24">
        <v>0.37322529328440451</v>
      </c>
      <c r="F39" s="24">
        <v>0.26827772735613392</v>
      </c>
      <c r="G39" s="24">
        <v>0.28033366473361943</v>
      </c>
      <c r="H39" s="24">
        <v>0.69815255019169264</v>
      </c>
      <c r="I39" s="24">
        <v>0.50183838792134439</v>
      </c>
      <c r="J39" s="24">
        <v>0.52439013769953813</v>
      </c>
      <c r="K39" s="24">
        <v>1.2126341991414886</v>
      </c>
      <c r="L39" s="24">
        <v>0.87165246545094732</v>
      </c>
      <c r="M39" s="24">
        <v>0.91082302068849585</v>
      </c>
      <c r="N39" s="24">
        <v>1.898513950419046</v>
      </c>
      <c r="O39" s="24">
        <v>1.3646690541528212</v>
      </c>
      <c r="P39" s="24">
        <v>1.4259949227591948</v>
      </c>
      <c r="Q39" s="24"/>
      <c r="R39" s="24"/>
      <c r="S39" s="24"/>
      <c r="T39" s="24"/>
      <c r="U39" s="24"/>
      <c r="V39" s="24"/>
      <c r="W39" s="24"/>
      <c r="X39" s="24"/>
      <c r="Y39" s="24"/>
    </row>
    <row r="40" spans="1:25" x14ac:dyDescent="0.25">
      <c r="A40" s="22">
        <v>3.5</v>
      </c>
      <c r="B40" s="24">
        <v>0.15597109441876747</v>
      </c>
      <c r="C40" s="24">
        <v>0.112113437906874</v>
      </c>
      <c r="D40" s="24">
        <v>0.11715162203009648</v>
      </c>
      <c r="E40" s="24">
        <v>0.35220280737695647</v>
      </c>
      <c r="F40" s="24">
        <v>0.25316657373362517</v>
      </c>
      <c r="G40" s="24">
        <v>0.26454344198535845</v>
      </c>
      <c r="H40" s="24">
        <v>0.65882803920130328</v>
      </c>
      <c r="I40" s="24">
        <v>0.47357157260169308</v>
      </c>
      <c r="J40" s="24">
        <v>0.49485306055564565</v>
      </c>
      <c r="K40" s="24">
        <v>1.1443307218020904</v>
      </c>
      <c r="L40" s="24">
        <v>0.82255530617248585</v>
      </c>
      <c r="M40" s="24">
        <v>0.85951951993134801</v>
      </c>
      <c r="N40" s="24">
        <v>1.791577246272994</v>
      </c>
      <c r="O40" s="24">
        <v>1.2878019808984993</v>
      </c>
      <c r="P40" s="24">
        <v>1.3456735760894933</v>
      </c>
      <c r="Q40" s="24"/>
      <c r="R40" s="24"/>
      <c r="S40" s="24"/>
      <c r="T40" s="24"/>
      <c r="U40" s="24"/>
      <c r="V40" s="24"/>
      <c r="W40" s="24"/>
      <c r="X40" s="24"/>
      <c r="Y40" s="24"/>
    </row>
    <row r="41" spans="1:25" x14ac:dyDescent="0.25">
      <c r="A41" s="22">
        <v>3.6</v>
      </c>
      <c r="B41" s="24">
        <v>0.14742638168440597</v>
      </c>
      <c r="C41" s="24">
        <v>0.10597142086104988</v>
      </c>
      <c r="D41" s="24">
        <v>0.11073359335406495</v>
      </c>
      <c r="E41" s="24">
        <v>0.33290774617034852</v>
      </c>
      <c r="F41" s="24">
        <v>0.2392971086602553</v>
      </c>
      <c r="G41" s="24">
        <v>0.25005070712350624</v>
      </c>
      <c r="H41" s="24">
        <v>0.62273483643641703</v>
      </c>
      <c r="I41" s="24">
        <v>0.44762745095453238</v>
      </c>
      <c r="J41" s="24">
        <v>0.46774305492335327</v>
      </c>
      <c r="K41" s="24">
        <v>1.0816397640490438</v>
      </c>
      <c r="L41" s="24">
        <v>0.77749247689914747</v>
      </c>
      <c r="M41" s="24">
        <v>0.8124316449968374</v>
      </c>
      <c r="N41" s="24">
        <v>1.6934275668861247</v>
      </c>
      <c r="O41" s="24">
        <v>1.2172511007721154</v>
      </c>
      <c r="P41" s="24">
        <v>1.2719522613500227</v>
      </c>
      <c r="Q41" s="24"/>
      <c r="R41" s="24"/>
      <c r="S41" s="24"/>
      <c r="T41" s="24"/>
      <c r="U41" s="24"/>
      <c r="V41" s="24"/>
      <c r="W41" s="24"/>
      <c r="X41" s="24"/>
      <c r="Y41" s="24"/>
    </row>
    <row r="42" spans="1:25" x14ac:dyDescent="0.25">
      <c r="A42" s="22">
        <v>3.7</v>
      </c>
      <c r="B42" s="24">
        <v>0.13956507718260786</v>
      </c>
      <c r="C42" s="24">
        <v>0.10032064385384999</v>
      </c>
      <c r="D42" s="24">
        <v>0.10482888019493657</v>
      </c>
      <c r="E42" s="24">
        <v>0.31515590871933652</v>
      </c>
      <c r="F42" s="24">
        <v>0.22653692682519422</v>
      </c>
      <c r="G42" s="24">
        <v>0.23671710477141278</v>
      </c>
      <c r="H42" s="24">
        <v>0.58952837693323346</v>
      </c>
      <c r="I42" s="24">
        <v>0.42375834655739519</v>
      </c>
      <c r="J42" s="24">
        <v>0.44280131422985092</v>
      </c>
      <c r="K42" s="24">
        <v>1.0239628445635944</v>
      </c>
      <c r="L42" s="24">
        <v>0.73603378382855744</v>
      </c>
      <c r="M42" s="24">
        <v>0.76910986991665542</v>
      </c>
      <c r="N42" s="24">
        <v>1.6031279230711595</v>
      </c>
      <c r="O42" s="24">
        <v>1.1523428974438725</v>
      </c>
      <c r="P42" s="24">
        <v>1.2041271955512265</v>
      </c>
      <c r="Q42" s="24"/>
      <c r="R42" s="24"/>
      <c r="S42" s="24"/>
      <c r="T42" s="24"/>
      <c r="U42" s="24"/>
      <c r="V42" s="24"/>
      <c r="W42" s="24"/>
      <c r="X42" s="24"/>
      <c r="Y42" s="24"/>
    </row>
    <row r="43" spans="1:25" x14ac:dyDescent="0.25">
      <c r="A43" s="22">
        <v>3.8</v>
      </c>
      <c r="B43" s="24">
        <v>0.13231619852007628</v>
      </c>
      <c r="C43" s="24">
        <v>9.5110084096897946E-2</v>
      </c>
      <c r="D43" s="24">
        <v>9.9384166888412853E-2</v>
      </c>
      <c r="E43" s="24">
        <v>0.29878700764319366</v>
      </c>
      <c r="F43" s="24">
        <v>0.21477081220477204</v>
      </c>
      <c r="G43" s="24">
        <v>0.22442224129644325</v>
      </c>
      <c r="H43" s="24">
        <v>0.5589088282698037</v>
      </c>
      <c r="I43" s="24">
        <v>0.40174873714478809</v>
      </c>
      <c r="J43" s="24">
        <v>0.41980263101154147</v>
      </c>
      <c r="K43" s="24">
        <v>0.97077917881410025</v>
      </c>
      <c r="L43" s="24">
        <v>0.69780488231391624</v>
      </c>
      <c r="M43" s="24">
        <v>0.72916302764259089</v>
      </c>
      <c r="N43" s="24">
        <v>1.5198629686180176</v>
      </c>
      <c r="O43" s="24">
        <v>1.0924912926597379</v>
      </c>
      <c r="P43" s="24">
        <v>1.1415859630953111</v>
      </c>
      <c r="Q43" s="24"/>
      <c r="R43" s="24"/>
      <c r="S43" s="24"/>
      <c r="T43" s="24"/>
      <c r="U43" s="24"/>
      <c r="V43" s="24"/>
      <c r="W43" s="24"/>
      <c r="X43" s="24"/>
      <c r="Y43" s="24"/>
    </row>
    <row r="44" spans="1:25" x14ac:dyDescent="0.25">
      <c r="A44" s="22">
        <v>3.9</v>
      </c>
      <c r="B44" s="24">
        <v>0.12561774534055895</v>
      </c>
      <c r="C44" s="24">
        <v>9.0295175171545464E-2</v>
      </c>
      <c r="D44" s="24">
        <v>9.4352884278019827E-2</v>
      </c>
      <c r="E44" s="24">
        <v>0.28366103815698329</v>
      </c>
      <c r="F44" s="24">
        <v>0.20389812808921159</v>
      </c>
      <c r="G44" s="24">
        <v>0.21306095754902304</v>
      </c>
      <c r="H44" s="24">
        <v>0.5306142985020359</v>
      </c>
      <c r="I44" s="24">
        <v>0.38141037241096254</v>
      </c>
      <c r="J44" s="24">
        <v>0.39855029531930697</v>
      </c>
      <c r="K44" s="24">
        <v>0.92163388179326799</v>
      </c>
      <c r="L44" s="24">
        <v>0.66247879688448053</v>
      </c>
      <c r="M44" s="24">
        <v>0.69224944899138796</v>
      </c>
      <c r="N44" s="24">
        <v>1.4429205303645085</v>
      </c>
      <c r="O44" s="24">
        <v>1.0371843698886665</v>
      </c>
      <c r="P44" s="24">
        <v>1.0837936428071198</v>
      </c>
      <c r="Q44" s="24"/>
      <c r="R44" s="24"/>
      <c r="S44" s="24"/>
      <c r="T44" s="24"/>
      <c r="U44" s="24"/>
      <c r="V44" s="24"/>
      <c r="W44" s="24"/>
      <c r="X44" s="24"/>
      <c r="Y44" s="24"/>
    </row>
    <row r="45" spans="1:25" x14ac:dyDescent="0.25">
      <c r="A45" s="22">
        <v>4</v>
      </c>
      <c r="B45" s="24">
        <v>0.11941536916436887</v>
      </c>
      <c r="C45" s="24">
        <v>8.5836850897450426E-2</v>
      </c>
      <c r="D45" s="24">
        <v>8.9694210616792627E-2</v>
      </c>
      <c r="E45" s="24">
        <v>0.26965527439798226</v>
      </c>
      <c r="F45" s="24">
        <v>0.19383065801480676</v>
      </c>
      <c r="G45" s="24">
        <v>0.20254107277003999</v>
      </c>
      <c r="H45" s="24">
        <v>0.50441521751349783</v>
      </c>
      <c r="I45" s="24">
        <v>0.36257823527317129</v>
      </c>
      <c r="J45" s="24">
        <v>0.3788718744879162</v>
      </c>
      <c r="K45" s="24">
        <v>0.87612820887972542</v>
      </c>
      <c r="L45" s="24">
        <v>0.62976890628830939</v>
      </c>
      <c r="M45" s="24">
        <v>0.65806963244743832</v>
      </c>
      <c r="N45" s="24">
        <v>1.3716763291777607</v>
      </c>
      <c r="O45" s="24">
        <v>0.98597339162541331</v>
      </c>
      <c r="P45" s="24">
        <v>1.0302813316935182</v>
      </c>
      <c r="Q45" s="24"/>
      <c r="R45" s="24"/>
      <c r="S45" s="24"/>
      <c r="T45" s="24"/>
      <c r="U45" s="24"/>
      <c r="V45" s="24"/>
      <c r="W45" s="24"/>
      <c r="X45" s="24"/>
      <c r="Y45" s="24"/>
    </row>
    <row r="46" spans="1:25" x14ac:dyDescent="0.25">
      <c r="A46" s="22">
        <v>4.0999999999999996</v>
      </c>
      <c r="B46" s="24">
        <v>0.11366126749731716</v>
      </c>
      <c r="C46" s="24">
        <v>8.1700750408043199E-2</v>
      </c>
      <c r="D46" s="24">
        <v>8.5372240920207107E-2</v>
      </c>
      <c r="E46" s="24">
        <v>0.25666177218130382</v>
      </c>
      <c r="F46" s="24">
        <v>0.18449081072200527</v>
      </c>
      <c r="G46" s="24">
        <v>0.19278150888284598</v>
      </c>
      <c r="H46" s="24">
        <v>0.48010966568804081</v>
      </c>
      <c r="I46" s="24">
        <v>0.34510718407916363</v>
      </c>
      <c r="J46" s="24">
        <v>0.36061570445012847</v>
      </c>
      <c r="K46" s="24">
        <v>0.83391144212228485</v>
      </c>
      <c r="L46" s="24">
        <v>0.59942311127977099</v>
      </c>
      <c r="M46" s="24">
        <v>0.6263601498607384</v>
      </c>
      <c r="N46" s="24">
        <v>1.3055812770282078</v>
      </c>
      <c r="O46" s="24">
        <v>0.93846366841205309</v>
      </c>
      <c r="P46" s="24">
        <v>0.98063660363452054</v>
      </c>
      <c r="Q46" s="24"/>
      <c r="R46" s="24"/>
      <c r="S46" s="24"/>
      <c r="T46" s="24"/>
      <c r="U46" s="24"/>
      <c r="V46" s="24"/>
      <c r="W46" s="24"/>
      <c r="X46" s="24"/>
      <c r="Y46" s="24"/>
    </row>
    <row r="47" spans="1:25" x14ac:dyDescent="0.25">
      <c r="A47" s="22">
        <v>4.2</v>
      </c>
      <c r="B47" s="24">
        <v>0.10831326001303297</v>
      </c>
      <c r="C47" s="24">
        <v>7.7856554101995837E-2</v>
      </c>
      <c r="D47" s="24">
        <v>8.1355293076455878E-2</v>
      </c>
      <c r="E47" s="24">
        <v>0.24458528290066425</v>
      </c>
      <c r="F47" s="24">
        <v>0.17581012064835086</v>
      </c>
      <c r="G47" s="24">
        <v>0.18371072360094337</v>
      </c>
      <c r="H47" s="24">
        <v>0.45751947166757179</v>
      </c>
      <c r="I47" s="24">
        <v>0.32886914764006464</v>
      </c>
      <c r="J47" s="24">
        <v>0.3436479587191984</v>
      </c>
      <c r="K47" s="24">
        <v>0.7946741123625628</v>
      </c>
      <c r="L47" s="24">
        <v>0.57121896261978178</v>
      </c>
      <c r="M47" s="24">
        <v>0.59688855550788056</v>
      </c>
      <c r="N47" s="24">
        <v>1.2441508654673568</v>
      </c>
      <c r="O47" s="24">
        <v>0.89430693117951332</v>
      </c>
      <c r="P47" s="24">
        <v>0.93449553895103699</v>
      </c>
      <c r="Q47" s="24"/>
      <c r="R47" s="24"/>
      <c r="S47" s="24"/>
      <c r="T47" s="24"/>
      <c r="U47" s="24"/>
      <c r="V47" s="24"/>
      <c r="W47" s="24"/>
      <c r="X47" s="24"/>
      <c r="Y47" s="24"/>
    </row>
    <row r="48" spans="1:25" x14ac:dyDescent="0.25">
      <c r="A48" s="22">
        <v>4.3</v>
      </c>
      <c r="B48" s="24">
        <v>0.10333401333855606</v>
      </c>
      <c r="C48" s="24">
        <v>7.4277426412071745E-2</v>
      </c>
      <c r="D48" s="24">
        <v>7.7615325574293223E-2</v>
      </c>
      <c r="E48" s="24">
        <v>0.23334150299446818</v>
      </c>
      <c r="F48" s="24">
        <v>0.16772798962882146</v>
      </c>
      <c r="G48" s="24">
        <v>0.17526539558251167</v>
      </c>
      <c r="H48" s="24">
        <v>0.43648693781589859</v>
      </c>
      <c r="I48" s="24">
        <v>0.31375077146407465</v>
      </c>
      <c r="J48" s="24">
        <v>0.32785018884838607</v>
      </c>
      <c r="K48" s="24">
        <v>0.75814231163199608</v>
      </c>
      <c r="L48" s="24">
        <v>0.54495957277517304</v>
      </c>
      <c r="M48" s="24">
        <v>0.56944911407025489</v>
      </c>
      <c r="N48" s="24">
        <v>1.1869562610516049</v>
      </c>
      <c r="O48" s="24">
        <v>0.85319493055741558</v>
      </c>
      <c r="P48" s="24">
        <v>0.89153603607876108</v>
      </c>
      <c r="Q48" s="24"/>
      <c r="R48" s="24"/>
      <c r="S48" s="24"/>
      <c r="T48" s="24"/>
      <c r="U48" s="24"/>
      <c r="V48" s="24"/>
      <c r="W48" s="24"/>
      <c r="X48" s="24"/>
      <c r="Y48" s="24"/>
    </row>
    <row r="49" spans="1:25" x14ac:dyDescent="0.25">
      <c r="A49" s="22">
        <v>4.4000000000000004</v>
      </c>
      <c r="B49" s="24">
        <v>9.8690387739147817E-2</v>
      </c>
      <c r="C49" s="24">
        <v>7.0939546196240016E-2</v>
      </c>
      <c r="D49" s="24">
        <v>7.4127446790737697E-2</v>
      </c>
      <c r="E49" s="24">
        <v>0.22285559867601842</v>
      </c>
      <c r="F49" s="24">
        <v>0.160190626458518</v>
      </c>
      <c r="G49" s="24">
        <v>0.16738931633887608</v>
      </c>
      <c r="H49" s="24">
        <v>0.41687208058966763</v>
      </c>
      <c r="I49" s="24">
        <v>0.2996514341100589</v>
      </c>
      <c r="J49" s="24">
        <v>0.31311725164290594</v>
      </c>
      <c r="K49" s="24">
        <v>0.72407289990059953</v>
      </c>
      <c r="L49" s="24">
        <v>0.52047017048620614</v>
      </c>
      <c r="M49" s="24">
        <v>0.54385920036978364</v>
      </c>
      <c r="N49" s="24">
        <v>1.133616800973356</v>
      </c>
      <c r="O49" s="24">
        <v>0.81485404266563088</v>
      </c>
      <c r="P49" s="24">
        <v>0.85147217495332084</v>
      </c>
      <c r="Q49" s="24"/>
      <c r="R49" s="24"/>
      <c r="S49" s="24"/>
      <c r="T49" s="24"/>
      <c r="U49" s="24"/>
      <c r="V49" s="24"/>
      <c r="W49" s="24"/>
      <c r="X49" s="24"/>
      <c r="Y49" s="24"/>
    </row>
    <row r="50" spans="1:25" x14ac:dyDescent="0.25">
      <c r="A50" s="22">
        <v>4.5</v>
      </c>
      <c r="B50" s="24">
        <v>9.4352884278019841E-2</v>
      </c>
      <c r="C50" s="24">
        <v>6.7821709351071929E-2</v>
      </c>
      <c r="D50" s="24">
        <v>7.0869499746601575E-2</v>
      </c>
      <c r="E50" s="24">
        <v>0.21306095754902304</v>
      </c>
      <c r="F50" s="24">
        <v>0.15315014954256337</v>
      </c>
      <c r="G50" s="24">
        <v>0.16003245255904397</v>
      </c>
      <c r="H50" s="24">
        <v>0.39855029531930691</v>
      </c>
      <c r="I50" s="24">
        <v>0.28648156861090074</v>
      </c>
      <c r="J50" s="24">
        <v>0.29935555515094614</v>
      </c>
      <c r="K50" s="24">
        <v>0.69224944899138807</v>
      </c>
      <c r="L50" s="24">
        <v>0.49759518521545437</v>
      </c>
      <c r="M50" s="24">
        <v>0.51995625279797597</v>
      </c>
      <c r="N50" s="24">
        <v>1.0837936428071198</v>
      </c>
      <c r="O50" s="24">
        <v>0.77904070449415386</v>
      </c>
      <c r="P50" s="24">
        <v>0.8140494472640144</v>
      </c>
      <c r="Q50" s="24"/>
      <c r="R50" s="24"/>
      <c r="S50" s="24"/>
      <c r="T50" s="24"/>
      <c r="U50" s="24"/>
      <c r="V50" s="24"/>
      <c r="W50" s="24"/>
      <c r="X50" s="24"/>
      <c r="Y50" s="24"/>
    </row>
    <row r="51" spans="1:25" x14ac:dyDescent="0.25">
      <c r="A51" s="22">
        <v>4.5999999999999996</v>
      </c>
      <c r="B51" s="24">
        <v>9.029517517154545E-2</v>
      </c>
      <c r="C51" s="24">
        <v>6.4904991226805597E-2</v>
      </c>
      <c r="D51" s="24">
        <v>6.7821709351071915E-2</v>
      </c>
      <c r="E51" s="24">
        <v>0.20389812808921157</v>
      </c>
      <c r="F51" s="24">
        <v>0.14656382458586523</v>
      </c>
      <c r="G51" s="24">
        <v>0.15315014954256337</v>
      </c>
      <c r="H51" s="24">
        <v>0.38141037241096248</v>
      </c>
      <c r="I51" s="24">
        <v>0.27416123650145274</v>
      </c>
      <c r="J51" s="24">
        <v>0.28648156861090074</v>
      </c>
      <c r="K51" s="24">
        <v>0.66247879688448041</v>
      </c>
      <c r="L51" s="24">
        <v>0.47619577035032845</v>
      </c>
      <c r="M51" s="24">
        <v>0.49759518521545426</v>
      </c>
      <c r="N51" s="24">
        <v>1.0371843698886662</v>
      </c>
      <c r="O51" s="24">
        <v>0.74553753620069074</v>
      </c>
      <c r="P51" s="24">
        <v>0.77904070449415375</v>
      </c>
      <c r="Q51" s="24"/>
      <c r="R51" s="24"/>
      <c r="S51" s="24"/>
      <c r="T51" s="24"/>
      <c r="U51" s="24"/>
      <c r="V51" s="24"/>
      <c r="W51" s="24"/>
      <c r="X51" s="24"/>
      <c r="Y51" s="24"/>
    </row>
    <row r="52" spans="1:25" x14ac:dyDescent="0.25">
      <c r="A52" s="22">
        <v>4.7</v>
      </c>
      <c r="B52" s="24">
        <v>8.6493703333177976E-2</v>
      </c>
      <c r="C52" s="24">
        <v>6.2172458775880783E-2</v>
      </c>
      <c r="D52" s="24">
        <v>6.4966381614698129E-2</v>
      </c>
      <c r="E52" s="24">
        <v>0.19531391536295681</v>
      </c>
      <c r="F52" s="24">
        <v>0.14039341458745624</v>
      </c>
      <c r="G52" s="24">
        <v>0.14670245198373202</v>
      </c>
      <c r="H52" s="24">
        <v>0.36535280580425378</v>
      </c>
      <c r="I52" s="24">
        <v>0.26261891192262293</v>
      </c>
      <c r="J52" s="24">
        <v>0.2744205519151951</v>
      </c>
      <c r="K52" s="24">
        <v>0.63458810964579482</v>
      </c>
      <c r="L52" s="24">
        <v>0.45614769129076282</v>
      </c>
      <c r="M52" s="24">
        <v>0.4766461801339526</v>
      </c>
      <c r="N52" s="24">
        <v>0.99351839143703824</v>
      </c>
      <c r="O52" s="24">
        <v>0.71415003467662352</v>
      </c>
      <c r="P52" s="24">
        <v>0.74624270290159767</v>
      </c>
      <c r="Q52" s="24"/>
      <c r="R52" s="24"/>
      <c r="S52" s="24"/>
      <c r="T52" s="24"/>
      <c r="U52" s="24"/>
      <c r="V52" s="24"/>
      <c r="W52" s="24"/>
      <c r="X52" s="24"/>
      <c r="Y52" s="24"/>
    </row>
    <row r="53" spans="1:25" x14ac:dyDescent="0.25">
      <c r="A53" s="22">
        <v>4.8</v>
      </c>
      <c r="B53" s="24">
        <v>8.2927339697478356E-2</v>
      </c>
      <c r="C53" s="24">
        <v>5.9608924234340555E-2</v>
      </c>
      <c r="D53" s="24">
        <v>6.2287646261661528E-2</v>
      </c>
      <c r="E53" s="24">
        <v>0.18726060722082102</v>
      </c>
      <c r="F53" s="24">
        <v>0.13460462362139358</v>
      </c>
      <c r="G53" s="24">
        <v>0.14065352275697224</v>
      </c>
      <c r="H53" s="24">
        <v>0.35028834549548465</v>
      </c>
      <c r="I53" s="24">
        <v>0.25179044116192451</v>
      </c>
      <c r="J53" s="24">
        <v>0.26310546839438625</v>
      </c>
      <c r="K53" s="24">
        <v>0.60842236727758714</v>
      </c>
      <c r="L53" s="24">
        <v>0.43733951825577044</v>
      </c>
      <c r="M53" s="24">
        <v>0.45699280031072104</v>
      </c>
      <c r="N53" s="24">
        <v>0.95255300637344498</v>
      </c>
      <c r="O53" s="24">
        <v>0.68470374418431479</v>
      </c>
      <c r="P53" s="24">
        <v>0.71547314700938769</v>
      </c>
      <c r="Q53" s="24"/>
      <c r="R53" s="24"/>
      <c r="S53" s="24"/>
      <c r="T53" s="24"/>
      <c r="U53" s="24"/>
      <c r="V53" s="24"/>
      <c r="W53" s="24"/>
      <c r="X53" s="24"/>
      <c r="Y53" s="24"/>
    </row>
    <row r="54" spans="1:25" x14ac:dyDescent="0.25">
      <c r="A54" s="22">
        <v>4.9000000000000004</v>
      </c>
      <c r="B54" s="24">
        <v>7.9577088989167072E-2</v>
      </c>
      <c r="C54" s="24">
        <v>5.7200733625956117E-2</v>
      </c>
      <c r="D54" s="24">
        <v>5.9771235729641055E-2</v>
      </c>
      <c r="E54" s="24">
        <v>0.1796953098862023</v>
      </c>
      <c r="F54" s="24">
        <v>0.12916661925184961</v>
      </c>
      <c r="G54" s="24">
        <v>0.13497114387008083</v>
      </c>
      <c r="H54" s="24">
        <v>0.33613675469454257</v>
      </c>
      <c r="I54" s="24">
        <v>0.24161814928657813</v>
      </c>
      <c r="J54" s="24">
        <v>0.25247605130390088</v>
      </c>
      <c r="K54" s="24">
        <v>0.58384220500106654</v>
      </c>
      <c r="L54" s="24">
        <v>0.41967107457779884</v>
      </c>
      <c r="M54" s="24">
        <v>0.43853036731191225</v>
      </c>
      <c r="N54" s="24">
        <v>0.9140700236086704</v>
      </c>
      <c r="O54" s="24">
        <v>0.65704182698903024</v>
      </c>
      <c r="P54" s="24">
        <v>0.68656815106606806</v>
      </c>
      <c r="Q54" s="24"/>
      <c r="R54" s="24"/>
      <c r="S54" s="24"/>
      <c r="T54" s="24"/>
      <c r="U54" s="24"/>
      <c r="V54" s="24"/>
      <c r="W54" s="24"/>
      <c r="X54" s="24"/>
      <c r="Y54" s="24"/>
    </row>
    <row r="55" spans="1:25" x14ac:dyDescent="0.25">
      <c r="A55" s="22">
        <v>5</v>
      </c>
      <c r="B55" s="24">
        <v>7.6425836265196057E-2</v>
      </c>
      <c r="C55" s="24">
        <v>5.4935584574368257E-2</v>
      </c>
      <c r="D55" s="24">
        <v>5.740429479474727E-2</v>
      </c>
      <c r="E55" s="24">
        <v>0.17257937561470868</v>
      </c>
      <c r="F55" s="24">
        <v>0.12405162112947635</v>
      </c>
      <c r="G55" s="24">
        <v>0.12962628657282563</v>
      </c>
      <c r="H55" s="24">
        <v>0.32282573920863866</v>
      </c>
      <c r="I55" s="24">
        <v>0.23205007057482963</v>
      </c>
      <c r="J55" s="24">
        <v>0.24247799967226638</v>
      </c>
      <c r="K55" s="24">
        <v>0.56072205368302441</v>
      </c>
      <c r="L55" s="24">
        <v>0.40305210002451808</v>
      </c>
      <c r="M55" s="24">
        <v>0.42116456476636055</v>
      </c>
      <c r="N55" s="24">
        <v>0.87787285067376697</v>
      </c>
      <c r="O55" s="24">
        <v>0.63102297064026458</v>
      </c>
      <c r="P55" s="24">
        <v>0.65938005228385166</v>
      </c>
      <c r="Q55" s="24"/>
      <c r="R55" s="24"/>
      <c r="S55" s="24"/>
      <c r="T55" s="24"/>
      <c r="U55" s="24"/>
      <c r="V55" s="24"/>
      <c r="W55" s="24"/>
      <c r="X55" s="24"/>
      <c r="Y55" s="24"/>
    </row>
    <row r="57" spans="1:25" x14ac:dyDescent="0.25">
      <c r="A57" s="25" t="s">
        <v>97</v>
      </c>
      <c r="B57" s="24">
        <v>1.2528324900000001</v>
      </c>
      <c r="C57" s="24">
        <v>1.7171481599999998</v>
      </c>
      <c r="D57" s="24">
        <v>1.5770336399999998</v>
      </c>
      <c r="E57" s="24">
        <v>1.2528324900000001</v>
      </c>
      <c r="F57" s="24">
        <v>1.7171481599999998</v>
      </c>
      <c r="G57" s="24">
        <v>1.5770336399999998</v>
      </c>
      <c r="H57" s="24">
        <v>1.2528324900000001</v>
      </c>
      <c r="I57" s="24">
        <v>1.7171481599999998</v>
      </c>
      <c r="J57" s="24">
        <v>1.5770336399999998</v>
      </c>
      <c r="K57" s="24">
        <v>1.2528324900000001</v>
      </c>
      <c r="L57" s="24">
        <v>1.7171481599999998</v>
      </c>
      <c r="M57" s="24">
        <v>1.5770336399999998</v>
      </c>
      <c r="N57" s="24">
        <v>1.2528324900000001</v>
      </c>
      <c r="O57" s="24">
        <v>1.7171481599999998</v>
      </c>
      <c r="P57" s="24">
        <v>1.5770336399999998</v>
      </c>
      <c r="Q57" s="24"/>
      <c r="R57" s="24"/>
      <c r="S57" s="24"/>
      <c r="T57" s="24"/>
      <c r="U57" s="24"/>
      <c r="V57" s="24"/>
      <c r="W57" s="24"/>
      <c r="X57" s="24"/>
      <c r="Y57" s="24"/>
    </row>
    <row r="58" spans="1:25" x14ac:dyDescent="0.25">
      <c r="A58" s="25" t="s">
        <v>98</v>
      </c>
      <c r="B58" s="24">
        <v>1.1335860900000001</v>
      </c>
      <c r="C58" s="24">
        <v>1.5770336399999998</v>
      </c>
      <c r="D58" s="24">
        <v>1.50921225</v>
      </c>
      <c r="E58" s="24">
        <v>1.1335860900000001</v>
      </c>
      <c r="F58" s="24">
        <v>1.5770336399999998</v>
      </c>
      <c r="G58" s="24">
        <v>1.50921225</v>
      </c>
      <c r="H58" s="24">
        <v>1.1335860900000001</v>
      </c>
      <c r="I58" s="24">
        <v>1.5770336399999998</v>
      </c>
      <c r="J58" s="24">
        <v>1.50921225</v>
      </c>
      <c r="K58" s="24">
        <v>1.1335860900000001</v>
      </c>
      <c r="L58" s="24">
        <v>1.5770336399999998</v>
      </c>
      <c r="M58" s="24">
        <v>1.50921225</v>
      </c>
      <c r="N58" s="24">
        <v>1.1335860900000001</v>
      </c>
      <c r="O58" s="24">
        <v>1.5770336399999998</v>
      </c>
      <c r="P58" s="24">
        <v>1.50921225</v>
      </c>
      <c r="Q58" s="24"/>
      <c r="R58" s="24"/>
      <c r="S58" s="24"/>
      <c r="T58" s="24"/>
      <c r="U58" s="24"/>
      <c r="V58" s="24"/>
      <c r="W58" s="24"/>
      <c r="X58" s="24"/>
      <c r="Y58" s="24"/>
    </row>
  </sheetData>
  <mergeCells count="9">
    <mergeCell ref="Q3:S3"/>
    <mergeCell ref="T3:V3"/>
    <mergeCell ref="W3:Y3"/>
    <mergeCell ref="A3:A4"/>
    <mergeCell ref="B3:D3"/>
    <mergeCell ref="E3:G3"/>
    <mergeCell ref="H3:J3"/>
    <mergeCell ref="K3:M3"/>
    <mergeCell ref="N3:P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43F0-448B-4155-9B0A-8B9FC698414B}">
  <sheetPr codeName="Sheet2"/>
  <dimension ref="A1:XDG58"/>
  <sheetViews>
    <sheetView topLeftCell="A19" workbookViewId="0">
      <selection activeCell="F31" sqref="F31"/>
    </sheetView>
  </sheetViews>
  <sheetFormatPr defaultRowHeight="13.2" x14ac:dyDescent="0.25"/>
  <cols>
    <col min="1" max="4" width="8.5546875" style="11" customWidth="1"/>
    <col min="5" max="16335" width="9.109375" style="11"/>
  </cols>
  <sheetData>
    <row r="1" spans="1:7" x14ac:dyDescent="0.25">
      <c r="B1" s="11">
        <f>COLUMN(B1)</f>
        <v>2</v>
      </c>
      <c r="C1" s="11">
        <f t="shared" ref="C1:G1" si="0">COLUMN(C1)</f>
        <v>3</v>
      </c>
      <c r="D1" s="11">
        <f t="shared" si="0"/>
        <v>4</v>
      </c>
      <c r="E1" s="11">
        <f t="shared" si="0"/>
        <v>5</v>
      </c>
      <c r="F1" s="11">
        <f t="shared" si="0"/>
        <v>6</v>
      </c>
      <c r="G1" s="11">
        <f t="shared" si="0"/>
        <v>7</v>
      </c>
    </row>
    <row r="2" spans="1:7" x14ac:dyDescent="0.25">
      <c r="A2" s="12" t="s">
        <v>87</v>
      </c>
      <c r="B2" s="11" t="s">
        <v>154</v>
      </c>
      <c r="E2" s="11" t="s">
        <v>155</v>
      </c>
    </row>
    <row r="3" spans="1:7" ht="12.75" customHeight="1" x14ac:dyDescent="0.25">
      <c r="A3" s="205" t="s">
        <v>93</v>
      </c>
      <c r="B3" s="205" t="s">
        <v>94</v>
      </c>
      <c r="C3" s="205"/>
      <c r="D3" s="205"/>
      <c r="E3" s="205" t="s">
        <v>94</v>
      </c>
      <c r="F3" s="205"/>
      <c r="G3" s="205"/>
    </row>
    <row r="4" spans="1:7" x14ac:dyDescent="0.25">
      <c r="A4" s="205"/>
      <c r="B4" s="16" t="s">
        <v>72</v>
      </c>
      <c r="C4" s="16" t="s">
        <v>62</v>
      </c>
      <c r="D4" s="16" t="s">
        <v>63</v>
      </c>
      <c r="E4" s="16" t="s">
        <v>72</v>
      </c>
      <c r="F4" s="16" t="s">
        <v>62</v>
      </c>
      <c r="G4" s="16" t="s">
        <v>63</v>
      </c>
    </row>
    <row r="5" spans="1:7" x14ac:dyDescent="0.25">
      <c r="A5" s="16" t="s">
        <v>95</v>
      </c>
      <c r="B5" s="16" t="s">
        <v>96</v>
      </c>
      <c r="C5" s="16" t="s">
        <v>96</v>
      </c>
      <c r="D5" s="16" t="s">
        <v>96</v>
      </c>
      <c r="E5" s="16" t="s">
        <v>96</v>
      </c>
      <c r="F5" s="16" t="s">
        <v>96</v>
      </c>
      <c r="G5" s="16" t="s">
        <v>96</v>
      </c>
    </row>
    <row r="6" spans="1:7" x14ac:dyDescent="0.25">
      <c r="A6" s="22">
        <v>0.1</v>
      </c>
      <c r="B6" s="23">
        <v>1.2305507632010821</v>
      </c>
      <c r="C6" s="24">
        <v>0.89781069138065084</v>
      </c>
      <c r="D6" s="24">
        <v>0.97757837095511313</v>
      </c>
      <c r="E6" s="23">
        <v>2.1715139862848005</v>
      </c>
      <c r="F6" s="24">
        <v>1.5843381123892146</v>
      </c>
      <c r="G6" s="24">
        <v>1.7251016119776705</v>
      </c>
    </row>
    <row r="7" spans="1:7" x14ac:dyDescent="0.25">
      <c r="A7" s="22">
        <v>0.2</v>
      </c>
      <c r="B7" s="24">
        <v>1.2305507632010821</v>
      </c>
      <c r="C7" s="24">
        <v>0.89781069138065084</v>
      </c>
      <c r="D7" s="24">
        <v>0.97757837095511313</v>
      </c>
      <c r="E7" s="24">
        <v>2.1715139862848005</v>
      </c>
      <c r="F7" s="24">
        <v>1.5843381123892146</v>
      </c>
      <c r="G7" s="24">
        <v>1.7251016119776705</v>
      </c>
    </row>
    <row r="8" spans="1:7" x14ac:dyDescent="0.25">
      <c r="A8" s="22">
        <v>0.3</v>
      </c>
      <c r="B8" s="24">
        <v>1.2305507632010821</v>
      </c>
      <c r="C8" s="24">
        <v>0.89781069138065084</v>
      </c>
      <c r="D8" s="24">
        <v>0.97757837095511313</v>
      </c>
      <c r="E8" s="24">
        <v>2.1715139862848005</v>
      </c>
      <c r="F8" s="24">
        <v>1.5843381123892146</v>
      </c>
      <c r="G8" s="24">
        <v>1.7251016119776705</v>
      </c>
    </row>
    <row r="9" spans="1:7" x14ac:dyDescent="0.25">
      <c r="A9" s="22">
        <v>0.4</v>
      </c>
      <c r="B9" s="24">
        <v>1.2305507632010821</v>
      </c>
      <c r="C9" s="24">
        <v>0.89781069138065084</v>
      </c>
      <c r="D9" s="24">
        <v>0.97757837095511313</v>
      </c>
      <c r="E9" s="24">
        <v>2.1715139862848005</v>
      </c>
      <c r="F9" s="24">
        <v>1.5843381123892146</v>
      </c>
      <c r="G9" s="24">
        <v>1.7251016119776705</v>
      </c>
    </row>
    <row r="10" spans="1:7" x14ac:dyDescent="0.25">
      <c r="A10" s="22">
        <v>0.5</v>
      </c>
      <c r="B10" s="24">
        <v>1.2305507632010821</v>
      </c>
      <c r="C10" s="24">
        <v>0.89781069138065084</v>
      </c>
      <c r="D10" s="24">
        <v>0.97757837095511313</v>
      </c>
      <c r="E10" s="24">
        <v>2.1715139862848005</v>
      </c>
      <c r="F10" s="24">
        <v>1.5843381123892146</v>
      </c>
      <c r="G10" s="24">
        <v>1.7251016119776705</v>
      </c>
    </row>
    <row r="11" spans="1:7" x14ac:dyDescent="0.25">
      <c r="A11" s="22">
        <v>0.6</v>
      </c>
      <c r="B11" s="24">
        <v>1.2305507632010821</v>
      </c>
      <c r="C11" s="24">
        <v>0.89781069138065084</v>
      </c>
      <c r="D11" s="24">
        <v>0.97757837095511313</v>
      </c>
      <c r="E11" s="24">
        <v>2.1715139862848005</v>
      </c>
      <c r="F11" s="24">
        <v>1.5843381123892146</v>
      </c>
      <c r="G11" s="24">
        <v>1.7251016119776705</v>
      </c>
    </row>
    <row r="12" spans="1:7" x14ac:dyDescent="0.25">
      <c r="A12" s="22">
        <v>0.7</v>
      </c>
      <c r="B12" s="24">
        <v>1.2305507632010821</v>
      </c>
      <c r="C12" s="24">
        <v>0.89781069138065084</v>
      </c>
      <c r="D12" s="24">
        <v>0.97757837095511313</v>
      </c>
      <c r="E12" s="24">
        <v>2.1715139862848005</v>
      </c>
      <c r="F12" s="24">
        <v>1.5843381123892146</v>
      </c>
      <c r="G12" s="24">
        <v>1.7251016119776705</v>
      </c>
    </row>
    <row r="13" spans="1:7" x14ac:dyDescent="0.25">
      <c r="A13" s="22">
        <v>0.8</v>
      </c>
      <c r="B13" s="24">
        <v>1.2305507632010821</v>
      </c>
      <c r="C13" s="24">
        <v>0.89781069138065084</v>
      </c>
      <c r="D13" s="24">
        <v>0.97757837095511313</v>
      </c>
      <c r="E13" s="24">
        <v>2.1585508964764188</v>
      </c>
      <c r="F13" s="24">
        <v>1.5748802330628735</v>
      </c>
      <c r="G13" s="24">
        <v>1.7148034295731855</v>
      </c>
    </row>
    <row r="14" spans="1:7" x14ac:dyDescent="0.25">
      <c r="A14" s="22">
        <v>0.9</v>
      </c>
      <c r="B14" s="24">
        <v>1.2225401591345528</v>
      </c>
      <c r="C14" s="24">
        <v>0.89196614909079164</v>
      </c>
      <c r="D14" s="24">
        <v>0.97121455931246881</v>
      </c>
      <c r="E14" s="24">
        <v>2.1434921438677388</v>
      </c>
      <c r="F14" s="24">
        <v>1.5638933567021134</v>
      </c>
      <c r="G14" s="24">
        <v>1.7028404035168569</v>
      </c>
    </row>
    <row r="15" spans="1:7" x14ac:dyDescent="0.25">
      <c r="A15" s="22">
        <v>1</v>
      </c>
      <c r="B15" s="24">
        <v>1.2149008642933039</v>
      </c>
      <c r="C15" s="24">
        <v>0.88639251426955046</v>
      </c>
      <c r="D15" s="24">
        <v>0.96514572442204372</v>
      </c>
      <c r="E15" s="24">
        <v>2.1296407091553888</v>
      </c>
      <c r="F15" s="24">
        <v>1.5537873403169311</v>
      </c>
      <c r="G15" s="24">
        <v>1.6918364990974524</v>
      </c>
    </row>
    <row r="16" spans="1:7" x14ac:dyDescent="0.25">
      <c r="A16" s="22">
        <v>1.1000000000000001</v>
      </c>
      <c r="B16" s="24">
        <v>1.1799422192784981</v>
      </c>
      <c r="C16" s="24">
        <v>0.8608866625899112</v>
      </c>
      <c r="D16" s="24">
        <v>0.93737375737578243</v>
      </c>
      <c r="E16" s="24">
        <v>2.1167923504845025</v>
      </c>
      <c r="F16" s="24">
        <v>1.544413168908181</v>
      </c>
      <c r="G16" s="24">
        <v>1.6816294617979439</v>
      </c>
    </row>
    <row r="17" spans="1:7" x14ac:dyDescent="0.25">
      <c r="A17" s="22">
        <v>1.2</v>
      </c>
      <c r="B17" s="24">
        <v>1.08161370100529</v>
      </c>
      <c r="C17" s="24">
        <v>0.78914610737408541</v>
      </c>
      <c r="D17" s="24">
        <v>0.8592592775944673</v>
      </c>
      <c r="E17" s="24">
        <v>1.9514936708372299</v>
      </c>
      <c r="F17" s="24">
        <v>1.4238111374467812</v>
      </c>
      <c r="G17" s="24">
        <v>1.550312316010106</v>
      </c>
    </row>
    <row r="18" spans="1:7" x14ac:dyDescent="0.25">
      <c r="A18" s="22">
        <v>1.3</v>
      </c>
      <c r="B18" s="24">
        <v>0.99841264708180599</v>
      </c>
      <c r="C18" s="24">
        <v>0.72844256065300184</v>
      </c>
      <c r="D18" s="24">
        <v>0.79316241008720045</v>
      </c>
      <c r="E18" s="24">
        <v>1.80137877308052</v>
      </c>
      <c r="F18" s="24">
        <v>1.314287203797029</v>
      </c>
      <c r="G18" s="24">
        <v>1.431057522470867</v>
      </c>
    </row>
    <row r="19" spans="1:7" x14ac:dyDescent="0.25">
      <c r="A19" s="22">
        <v>1.4</v>
      </c>
      <c r="B19" s="24">
        <v>0.92709745800453425</v>
      </c>
      <c r="C19" s="24">
        <v>0.67641094917778744</v>
      </c>
      <c r="D19" s="24">
        <v>0.73650795222382914</v>
      </c>
      <c r="E19" s="24">
        <v>1.6727088607176259</v>
      </c>
      <c r="F19" s="24">
        <v>1.2204095463829556</v>
      </c>
      <c r="G19" s="24">
        <v>1.3288391280086624</v>
      </c>
    </row>
    <row r="20" spans="1:7" x14ac:dyDescent="0.25">
      <c r="A20" s="22">
        <v>1.5</v>
      </c>
      <c r="B20" s="24">
        <v>0.86529096080423185</v>
      </c>
      <c r="C20" s="24">
        <v>0.63131688589926827</v>
      </c>
      <c r="D20" s="24">
        <v>0.6874074220755737</v>
      </c>
      <c r="E20" s="24">
        <v>1.5611949366697839</v>
      </c>
      <c r="F20" s="24">
        <v>1.139048909957425</v>
      </c>
      <c r="G20" s="24">
        <v>1.2402498528080848</v>
      </c>
    </row>
    <row r="21" spans="1:7" x14ac:dyDescent="0.25">
      <c r="A21" s="22">
        <v>1.6</v>
      </c>
      <c r="B21" s="24">
        <v>0.81121027575396731</v>
      </c>
      <c r="C21" s="24">
        <v>0.59185958053056387</v>
      </c>
      <c r="D21" s="24">
        <v>0.64444445819585028</v>
      </c>
      <c r="E21" s="24">
        <v>1.4636202531279223</v>
      </c>
      <c r="F21" s="24">
        <v>1.0678583530850858</v>
      </c>
      <c r="G21" s="24">
        <v>1.1627342370075793</v>
      </c>
    </row>
    <row r="22" spans="1:7" x14ac:dyDescent="0.25">
      <c r="A22" s="22">
        <v>1.7</v>
      </c>
      <c r="B22" s="24">
        <v>0.76349202423902818</v>
      </c>
      <c r="C22" s="24">
        <v>0.55704431108758967</v>
      </c>
      <c r="D22" s="24">
        <v>0.60653596065491799</v>
      </c>
      <c r="E22" s="24">
        <v>1.3775249441203976</v>
      </c>
      <c r="F22" s="24">
        <v>1.0050431558447868</v>
      </c>
      <c r="G22" s="24">
        <v>1.0943381054188983</v>
      </c>
    </row>
    <row r="23" spans="1:7" x14ac:dyDescent="0.25">
      <c r="A23" s="22">
        <v>1.8</v>
      </c>
      <c r="B23" s="24">
        <v>0.72107580067019328</v>
      </c>
      <c r="C23" s="24">
        <v>0.52609740491605694</v>
      </c>
      <c r="D23" s="24">
        <v>0.57283951839631153</v>
      </c>
      <c r="E23" s="24">
        <v>1.3009957805581531</v>
      </c>
      <c r="F23" s="24">
        <v>0.94920742496452082</v>
      </c>
      <c r="G23" s="24">
        <v>1.0335415440067373</v>
      </c>
    </row>
    <row r="24" spans="1:7" x14ac:dyDescent="0.25">
      <c r="A24" s="22">
        <v>1.9</v>
      </c>
      <c r="B24" s="24">
        <v>0.68312444274018314</v>
      </c>
      <c r="C24" s="24">
        <v>0.4984080678152118</v>
      </c>
      <c r="D24" s="24">
        <v>0.54269007005966352</v>
      </c>
      <c r="E24" s="24">
        <v>1.2325223184235137</v>
      </c>
      <c r="F24" s="24">
        <v>0.89924913944007245</v>
      </c>
      <c r="G24" s="24">
        <v>0.9791446206379617</v>
      </c>
    </row>
    <row r="25" spans="1:7" x14ac:dyDescent="0.25">
      <c r="A25" s="22">
        <v>2</v>
      </c>
      <c r="B25" s="24">
        <v>0.64896822060317394</v>
      </c>
      <c r="C25" s="24">
        <v>0.47348766442445117</v>
      </c>
      <c r="D25" s="24">
        <v>0.51555556655668033</v>
      </c>
      <c r="E25" s="24">
        <v>1.1708962025023379</v>
      </c>
      <c r="F25" s="24">
        <v>0.85428668246806883</v>
      </c>
      <c r="G25" s="24">
        <v>0.93018738960606362</v>
      </c>
    </row>
    <row r="26" spans="1:7" x14ac:dyDescent="0.25">
      <c r="A26" s="22">
        <v>2.1</v>
      </c>
      <c r="B26" s="24">
        <v>0.61806497200302268</v>
      </c>
      <c r="C26" s="24">
        <v>0.45094063278519159</v>
      </c>
      <c r="D26" s="24">
        <v>0.49100530148255267</v>
      </c>
      <c r="E26" s="24">
        <v>1.1151392404784171</v>
      </c>
      <c r="F26" s="24">
        <v>0.81360636425530364</v>
      </c>
      <c r="G26" s="24">
        <v>0.88589275200577478</v>
      </c>
    </row>
    <row r="27" spans="1:7" x14ac:dyDescent="0.25">
      <c r="A27" s="22">
        <v>2.2000000000000002</v>
      </c>
      <c r="B27" s="24">
        <v>0.58997110963924904</v>
      </c>
      <c r="C27" s="24">
        <v>0.4304433312949556</v>
      </c>
      <c r="D27" s="24">
        <v>0.46868687868789122</v>
      </c>
      <c r="E27" s="24">
        <v>1.0644510931839435</v>
      </c>
      <c r="F27" s="24">
        <v>0.77662425678915337</v>
      </c>
      <c r="G27" s="24">
        <v>0.84562489964187593</v>
      </c>
    </row>
    <row r="28" spans="1:7" x14ac:dyDescent="0.25">
      <c r="A28" s="22">
        <v>2.2999999999999998</v>
      </c>
      <c r="B28" s="24">
        <v>0.56432019182884685</v>
      </c>
      <c r="C28" s="24">
        <v>0.41172840384734888</v>
      </c>
      <c r="D28" s="24">
        <v>0.44830918831015681</v>
      </c>
      <c r="E28" s="24">
        <v>1.0181706108715984</v>
      </c>
      <c r="F28" s="24">
        <v>0.74285798475484255</v>
      </c>
      <c r="G28" s="24">
        <v>0.80885859965744666</v>
      </c>
    </row>
    <row r="29" spans="1:7" x14ac:dyDescent="0.25">
      <c r="A29" s="22">
        <v>2.4</v>
      </c>
      <c r="B29" s="24">
        <v>0.54080685050264499</v>
      </c>
      <c r="C29" s="24">
        <v>0.39457305368704271</v>
      </c>
      <c r="D29" s="24">
        <v>0.42962963879723365</v>
      </c>
      <c r="E29" s="24">
        <v>0.97574683541861496</v>
      </c>
      <c r="F29" s="24">
        <v>0.71190556872339061</v>
      </c>
      <c r="G29" s="24">
        <v>0.775156158005053</v>
      </c>
    </row>
    <row r="30" spans="1:7" x14ac:dyDescent="0.25">
      <c r="A30" s="22">
        <v>2.5</v>
      </c>
      <c r="B30" s="24">
        <v>0.51917457648253917</v>
      </c>
      <c r="C30" s="24">
        <v>0.37879013153956098</v>
      </c>
      <c r="D30" s="24">
        <v>0.41244445324534429</v>
      </c>
      <c r="E30" s="24">
        <v>0.93671696200187038</v>
      </c>
      <c r="F30" s="24">
        <v>0.68342934597445504</v>
      </c>
      <c r="G30" s="24">
        <v>0.74414991168485078</v>
      </c>
    </row>
    <row r="31" spans="1:7" x14ac:dyDescent="0.25">
      <c r="A31" s="22">
        <v>2.6</v>
      </c>
      <c r="B31" s="24">
        <v>0.499206323540903</v>
      </c>
      <c r="C31" s="24">
        <v>0.36422128032650092</v>
      </c>
      <c r="D31" s="24">
        <v>0.39658120504360023</v>
      </c>
      <c r="E31" s="24">
        <v>0.90068938654025998</v>
      </c>
      <c r="F31" s="24">
        <v>0.65714360189851451</v>
      </c>
      <c r="G31" s="24">
        <v>0.71552876123543352</v>
      </c>
    </row>
    <row r="32" spans="1:7" x14ac:dyDescent="0.25">
      <c r="A32" s="22">
        <v>2.7</v>
      </c>
      <c r="B32" s="24">
        <v>0.48071720044679545</v>
      </c>
      <c r="C32" s="24">
        <v>0.35073160327737124</v>
      </c>
      <c r="D32" s="24">
        <v>0.38189301226420763</v>
      </c>
      <c r="E32" s="24">
        <v>0.86733052037210212</v>
      </c>
      <c r="F32" s="24">
        <v>0.63280494997634718</v>
      </c>
      <c r="G32" s="24">
        <v>0.68902769600449143</v>
      </c>
    </row>
    <row r="33" spans="1:7" x14ac:dyDescent="0.25">
      <c r="A33" s="22">
        <v>2.8</v>
      </c>
      <c r="B33" s="24">
        <v>0.46354872900226712</v>
      </c>
      <c r="C33" s="24">
        <v>0.33820547458889372</v>
      </c>
      <c r="D33" s="24">
        <v>0.36825397611191457</v>
      </c>
      <c r="E33" s="24">
        <v>0.83635443035881296</v>
      </c>
      <c r="F33" s="24">
        <v>0.61020477319147781</v>
      </c>
      <c r="G33" s="24">
        <v>0.66441956400433122</v>
      </c>
    </row>
    <row r="34" spans="1:7" x14ac:dyDescent="0.25">
      <c r="A34" s="22">
        <v>2.9</v>
      </c>
      <c r="B34" s="24">
        <v>0.44756429007115445</v>
      </c>
      <c r="C34" s="24">
        <v>0.32654321684444915</v>
      </c>
      <c r="D34" s="24">
        <v>0.35555556314253817</v>
      </c>
      <c r="E34" s="24">
        <v>0.8075146224154055</v>
      </c>
      <c r="F34" s="24">
        <v>0.58916322928832332</v>
      </c>
      <c r="G34" s="24">
        <v>0.641508544555906</v>
      </c>
    </row>
    <row r="35" spans="1:7" x14ac:dyDescent="0.25">
      <c r="A35" s="22">
        <v>3</v>
      </c>
      <c r="B35" s="24">
        <v>0.43264548040211592</v>
      </c>
      <c r="C35" s="24">
        <v>0.31565844294963413</v>
      </c>
      <c r="D35" s="24">
        <v>0.34370371103778685</v>
      </c>
      <c r="E35" s="24">
        <v>0.78059746833489196</v>
      </c>
      <c r="F35" s="24">
        <v>0.56952445497871251</v>
      </c>
      <c r="G35" s="24">
        <v>0.62012492640404238</v>
      </c>
    </row>
    <row r="36" spans="1:7" x14ac:dyDescent="0.25">
      <c r="A36" s="22">
        <v>3.1</v>
      </c>
      <c r="B36" s="24">
        <v>0.41868917458269278</v>
      </c>
      <c r="C36" s="24">
        <v>0.30547591253190404</v>
      </c>
      <c r="D36" s="24">
        <v>0.33261649455269698</v>
      </c>
      <c r="E36" s="24">
        <v>0.75541690484021784</v>
      </c>
      <c r="F36" s="24">
        <v>0.55115269836649594</v>
      </c>
      <c r="G36" s="24">
        <v>0.60012089652004097</v>
      </c>
    </row>
    <row r="37" spans="1:7" x14ac:dyDescent="0.25">
      <c r="A37" s="22">
        <v>3.2</v>
      </c>
      <c r="B37" s="24">
        <v>0.40560513787698355</v>
      </c>
      <c r="C37" s="24">
        <v>0.29592979026528193</v>
      </c>
      <c r="D37" s="24">
        <v>0.32222222909792514</v>
      </c>
      <c r="E37" s="24">
        <v>0.73181012656396105</v>
      </c>
      <c r="F37" s="24">
        <v>0.5339291765425429</v>
      </c>
      <c r="G37" s="24">
        <v>0.58136711850378964</v>
      </c>
    </row>
    <row r="38" spans="1:7" x14ac:dyDescent="0.25">
      <c r="A38" s="22">
        <v>3.3</v>
      </c>
      <c r="B38" s="24">
        <v>0.39331407309283267</v>
      </c>
      <c r="C38" s="24">
        <v>0.28696222086330381</v>
      </c>
      <c r="D38" s="24">
        <v>0.31245791912526083</v>
      </c>
      <c r="E38" s="24">
        <v>0.70963406212262903</v>
      </c>
      <c r="F38" s="24">
        <v>0.51774950452610236</v>
      </c>
      <c r="G38" s="24">
        <v>0.56374993309458399</v>
      </c>
    </row>
    <row r="39" spans="1:7" x14ac:dyDescent="0.25">
      <c r="A39" s="22">
        <v>3.4</v>
      </c>
      <c r="B39" s="24">
        <v>0.38174601211951403</v>
      </c>
      <c r="C39" s="24">
        <v>0.27852215554379484</v>
      </c>
      <c r="D39" s="24">
        <v>0.303267980327459</v>
      </c>
      <c r="E39" s="24">
        <v>0.68876247206019869</v>
      </c>
      <c r="F39" s="24">
        <v>0.50252157792239338</v>
      </c>
      <c r="G39" s="24">
        <v>0.54716905270944916</v>
      </c>
    </row>
    <row r="40" spans="1:7" x14ac:dyDescent="0.25">
      <c r="A40" s="22">
        <v>3.5</v>
      </c>
      <c r="B40" s="24">
        <v>0.37083898320181363</v>
      </c>
      <c r="C40" s="24">
        <v>0.27056437967111496</v>
      </c>
      <c r="D40" s="24">
        <v>0.29460318088953164</v>
      </c>
      <c r="E40" s="24">
        <v>0.66908354428705019</v>
      </c>
      <c r="F40" s="24">
        <v>0.48816381855318219</v>
      </c>
      <c r="G40" s="24">
        <v>0.53153565120346491</v>
      </c>
    </row>
    <row r="41" spans="1:7" x14ac:dyDescent="0.25">
      <c r="A41" s="22">
        <v>3.6</v>
      </c>
      <c r="B41" s="24">
        <v>0.36053790033509658</v>
      </c>
      <c r="C41" s="24">
        <v>0.26304870245802847</v>
      </c>
      <c r="D41" s="24">
        <v>0.28641975919815577</v>
      </c>
      <c r="E41" s="24">
        <v>0.65049789027907645</v>
      </c>
      <c r="F41" s="24">
        <v>0.47460371248226041</v>
      </c>
      <c r="G41" s="24">
        <v>0.51677077200336863</v>
      </c>
    </row>
    <row r="42" spans="1:7" x14ac:dyDescent="0.25">
      <c r="A42" s="22">
        <v>3.7</v>
      </c>
      <c r="B42" s="24">
        <v>0.35079363275847231</v>
      </c>
      <c r="C42" s="24">
        <v>0.2559392780672709</v>
      </c>
      <c r="D42" s="24">
        <v>0.2786786846252326</v>
      </c>
      <c r="E42" s="24">
        <v>0.63291686621747989</v>
      </c>
      <c r="F42" s="24">
        <v>0.461776585117875</v>
      </c>
      <c r="G42" s="24">
        <v>0.50280399438165602</v>
      </c>
    </row>
    <row r="43" spans="1:7" x14ac:dyDescent="0.25">
      <c r="A43" s="22">
        <v>3.8</v>
      </c>
      <c r="B43" s="24">
        <v>0.34156222137009151</v>
      </c>
      <c r="C43" s="24">
        <v>0.2492040339076059</v>
      </c>
      <c r="D43" s="24">
        <v>0.27134503502983176</v>
      </c>
      <c r="E43" s="24">
        <v>0.61626115921175673</v>
      </c>
      <c r="F43" s="24">
        <v>0.44962456972003623</v>
      </c>
      <c r="G43" s="24">
        <v>0.48957231031898085</v>
      </c>
    </row>
    <row r="44" spans="1:7" x14ac:dyDescent="0.25">
      <c r="A44" s="22">
        <v>3.9</v>
      </c>
      <c r="B44" s="24">
        <v>0.33280421569393526</v>
      </c>
      <c r="C44" s="24">
        <v>0.24281418688433393</v>
      </c>
      <c r="D44" s="24">
        <v>0.26438747002906682</v>
      </c>
      <c r="E44" s="24">
        <v>0.60045959102683999</v>
      </c>
      <c r="F44" s="24">
        <v>0.43809573459900969</v>
      </c>
      <c r="G44" s="24">
        <v>0.47701917415695572</v>
      </c>
    </row>
    <row r="45" spans="1:7" x14ac:dyDescent="0.25">
      <c r="A45" s="22">
        <v>4</v>
      </c>
      <c r="B45" s="24">
        <v>0.32448411030158691</v>
      </c>
      <c r="C45" s="24">
        <v>0.23674383221222559</v>
      </c>
      <c r="D45" s="24">
        <v>0.25777778327834017</v>
      </c>
      <c r="E45" s="24">
        <v>0.58544810125116886</v>
      </c>
      <c r="F45" s="24">
        <v>0.42714334123403441</v>
      </c>
      <c r="G45" s="24">
        <v>0.46509369480303181</v>
      </c>
    </row>
    <row r="46" spans="1:7" x14ac:dyDescent="0.25">
      <c r="A46" s="22">
        <v>4.0999999999999996</v>
      </c>
      <c r="B46" s="24">
        <v>0.31656986370886531</v>
      </c>
      <c r="C46" s="24">
        <v>0.23096959240217135</v>
      </c>
      <c r="D46" s="24">
        <v>0.25135539892642905</v>
      </c>
      <c r="E46" s="24">
        <v>0.57116887926943316</v>
      </c>
      <c r="F46" s="24">
        <v>0.41672521096003362</v>
      </c>
      <c r="G46" s="24">
        <v>0.45374994614929937</v>
      </c>
    </row>
    <row r="47" spans="1:7" x14ac:dyDescent="0.25">
      <c r="A47" s="22">
        <v>4.2</v>
      </c>
      <c r="B47" s="24">
        <v>0.30903248600151129</v>
      </c>
      <c r="C47" s="24">
        <v>0.22547031639259579</v>
      </c>
      <c r="D47" s="24">
        <v>0.23952858593839407</v>
      </c>
      <c r="E47" s="24">
        <v>0.55756962023920842</v>
      </c>
      <c r="F47" s="24">
        <v>0.40680318212765182</v>
      </c>
      <c r="G47" s="24">
        <v>0.44294637600288739</v>
      </c>
    </row>
    <row r="48" spans="1:7" x14ac:dyDescent="0.25">
      <c r="A48" s="22">
        <v>4.3</v>
      </c>
      <c r="B48" s="24">
        <v>0.30184568400147621</v>
      </c>
      <c r="C48" s="24">
        <v>0.21868972801691652</v>
      </c>
      <c r="D48" s="24">
        <v>0.22851726641175074</v>
      </c>
      <c r="E48" s="24">
        <v>0.54460288488480835</v>
      </c>
      <c r="F48" s="24">
        <v>0.39734264300840411</v>
      </c>
      <c r="G48" s="24">
        <v>0.4326452974911924</v>
      </c>
    </row>
    <row r="49" spans="1:7" x14ac:dyDescent="0.25">
      <c r="A49" s="22">
        <v>4.4000000000000004</v>
      </c>
      <c r="B49" s="24">
        <v>0.2905670685575964</v>
      </c>
      <c r="C49" s="24">
        <v>0.20886224540458612</v>
      </c>
      <c r="D49" s="24">
        <v>0.21824815371659465</v>
      </c>
      <c r="E49" s="24">
        <v>0.53222554659197163</v>
      </c>
      <c r="F49" s="24">
        <v>0.38831212839457668</v>
      </c>
      <c r="G49" s="24">
        <v>0.42281244982093796</v>
      </c>
    </row>
    <row r="50" spans="1:7" x14ac:dyDescent="0.25">
      <c r="A50" s="22">
        <v>4.5</v>
      </c>
      <c r="B50" s="24">
        <v>0.27779646653210199</v>
      </c>
      <c r="C50" s="24">
        <v>0.19968262079174254</v>
      </c>
      <c r="D50" s="24">
        <v>0.20865601263966774</v>
      </c>
      <c r="E50" s="24">
        <v>0.52039831222326116</v>
      </c>
      <c r="F50" s="24">
        <v>0.37968296998580831</v>
      </c>
      <c r="G50" s="24">
        <v>0.41341661760269488</v>
      </c>
    </row>
    <row r="51" spans="1:7" x14ac:dyDescent="0.25">
      <c r="A51" s="22">
        <v>4.5999999999999996</v>
      </c>
      <c r="B51" s="24">
        <v>0.2658496430659294</v>
      </c>
      <c r="C51" s="24">
        <v>0.19109513568207881</v>
      </c>
      <c r="D51" s="24">
        <v>0.19968262079174257</v>
      </c>
      <c r="E51" s="24">
        <v>0.50908530543579911</v>
      </c>
      <c r="F51" s="24">
        <v>0.37142899237742127</v>
      </c>
      <c r="G51" s="24">
        <v>0.40442929982872333</v>
      </c>
    </row>
    <row r="52" spans="1:7" x14ac:dyDescent="0.25">
      <c r="A52" s="22">
        <v>4.7</v>
      </c>
      <c r="B52" s="24">
        <v>0.25465724070960005</v>
      </c>
      <c r="C52" s="24">
        <v>0.18304993531157931</v>
      </c>
      <c r="D52" s="24">
        <v>0.1912758830218774</v>
      </c>
      <c r="E52" s="24">
        <v>0.49825370319248413</v>
      </c>
      <c r="F52" s="24">
        <v>0.36352624785875265</v>
      </c>
      <c r="G52" s="24">
        <v>0.39582442110896321</v>
      </c>
    </row>
    <row r="53" spans="1:7" x14ac:dyDescent="0.25">
      <c r="A53" s="22">
        <v>4.8</v>
      </c>
      <c r="B53" s="24">
        <v>0.24415705066298024</v>
      </c>
      <c r="C53" s="24">
        <v>0.17550230343024245</v>
      </c>
      <c r="D53" s="24">
        <v>0.18338907360908294</v>
      </c>
      <c r="E53" s="24">
        <v>0.48787341770930737</v>
      </c>
      <c r="F53" s="24">
        <v>0.35595278436169531</v>
      </c>
      <c r="G53" s="24">
        <v>0.3875780790025265</v>
      </c>
    </row>
    <row r="54" spans="1:7" x14ac:dyDescent="0.25">
      <c r="A54" s="22">
        <v>4.9000000000000004</v>
      </c>
      <c r="B54" s="24">
        <v>0.23429314649208938</v>
      </c>
      <c r="C54" s="24">
        <v>0.16841203960986201</v>
      </c>
      <c r="D54" s="24">
        <v>0.17598018558739159</v>
      </c>
      <c r="E54" s="24">
        <v>0.47791681734789293</v>
      </c>
      <c r="F54" s="24">
        <v>0.34868844182370151</v>
      </c>
      <c r="G54" s="24">
        <v>0.3796683222881892</v>
      </c>
    </row>
    <row r="55" spans="1:7" x14ac:dyDescent="0.25">
      <c r="A55" s="22">
        <v>5</v>
      </c>
      <c r="B55" s="24">
        <v>0.22501513789100261</v>
      </c>
      <c r="C55" s="24">
        <v>0.16174292284131145</v>
      </c>
      <c r="D55" s="24">
        <v>0.16901137023813084</v>
      </c>
      <c r="E55" s="24">
        <v>0.46835848100093508</v>
      </c>
      <c r="F55" s="24">
        <v>0.34171467298722752</v>
      </c>
      <c r="G55" s="24">
        <v>0.37207495584242539</v>
      </c>
    </row>
    <row r="57" spans="1:7" x14ac:dyDescent="0.25">
      <c r="A57" s="25" t="s">
        <v>97</v>
      </c>
      <c r="B57" s="24">
        <v>1.2528324900000001</v>
      </c>
      <c r="C57" s="24">
        <v>1.7171481599999998</v>
      </c>
      <c r="D57" s="24">
        <v>1.5770336399999998</v>
      </c>
      <c r="E57" s="24">
        <v>1.2528324900000001</v>
      </c>
      <c r="F57" s="24">
        <v>1.7171481599999998</v>
      </c>
      <c r="G57" s="24">
        <v>1.5770336399999998</v>
      </c>
    </row>
    <row r="58" spans="1:7" x14ac:dyDescent="0.25">
      <c r="A58" s="25" t="s">
        <v>98</v>
      </c>
      <c r="B58" s="24">
        <v>1.1335860900000001</v>
      </c>
      <c r="C58" s="24">
        <v>1.5770336399999998</v>
      </c>
      <c r="D58" s="24">
        <v>1.50921225</v>
      </c>
      <c r="E58" s="24">
        <v>1.1335860900000001</v>
      </c>
      <c r="F58" s="24">
        <v>1.5770336399999998</v>
      </c>
      <c r="G58" s="24">
        <v>1.50921225</v>
      </c>
    </row>
  </sheetData>
  <mergeCells count="3">
    <mergeCell ref="A3:A4"/>
    <mergeCell ref="B3:D3"/>
    <mergeCell ref="E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02C86-7CEA-4F65-97B9-0C89D4F36C68}">
  <sheetPr codeName="Sheet14"/>
  <dimension ref="B6:F21"/>
  <sheetViews>
    <sheetView workbookViewId="0">
      <selection activeCell="F33" sqref="F33"/>
    </sheetView>
  </sheetViews>
  <sheetFormatPr defaultRowHeight="13.2" x14ac:dyDescent="0.25"/>
  <cols>
    <col min="3" max="3" width="15.5546875" bestFit="1" customWidth="1"/>
    <col min="5" max="5" width="12" customWidth="1"/>
    <col min="6" max="6" width="71.6640625" style="21" customWidth="1"/>
  </cols>
  <sheetData>
    <row r="6" spans="2:6" s="2" customFormat="1" x14ac:dyDescent="0.25">
      <c r="B6" s="2" t="s">
        <v>51</v>
      </c>
      <c r="C6" s="2" t="s">
        <v>52</v>
      </c>
      <c r="D6" s="2" t="s">
        <v>54</v>
      </c>
      <c r="E6" s="2" t="s">
        <v>55</v>
      </c>
      <c r="F6" s="19" t="s">
        <v>56</v>
      </c>
    </row>
    <row r="8" spans="2:6" x14ac:dyDescent="0.25">
      <c r="B8">
        <v>4</v>
      </c>
      <c r="C8" s="1" t="s">
        <v>53</v>
      </c>
      <c r="D8">
        <v>2019</v>
      </c>
      <c r="E8" s="1" t="s">
        <v>57</v>
      </c>
      <c r="F8" s="20" t="s">
        <v>73</v>
      </c>
    </row>
    <row r="10" spans="2:6" x14ac:dyDescent="0.25">
      <c r="B10">
        <v>5</v>
      </c>
      <c r="C10" s="1" t="s">
        <v>58</v>
      </c>
      <c r="D10">
        <v>2023</v>
      </c>
      <c r="E10" s="1" t="s">
        <v>53</v>
      </c>
      <c r="F10" s="20" t="s">
        <v>67</v>
      </c>
    </row>
    <row r="11" spans="2:6" x14ac:dyDescent="0.25">
      <c r="F11" s="20" t="s">
        <v>68</v>
      </c>
    </row>
    <row r="12" spans="2:6" x14ac:dyDescent="0.25">
      <c r="F12" s="20" t="s">
        <v>69</v>
      </c>
    </row>
    <row r="13" spans="2:6" x14ac:dyDescent="0.25">
      <c r="F13" s="20" t="s">
        <v>70</v>
      </c>
    </row>
    <row r="14" spans="2:6" x14ac:dyDescent="0.25">
      <c r="F14" s="20" t="s">
        <v>71</v>
      </c>
    </row>
    <row r="15" spans="2:6" ht="26.4" x14ac:dyDescent="0.25">
      <c r="F15" s="20" t="s">
        <v>74</v>
      </c>
    </row>
    <row r="16" spans="2:6" x14ac:dyDescent="0.25">
      <c r="F16" s="20" t="s">
        <v>103</v>
      </c>
    </row>
    <row r="17" spans="2:6" x14ac:dyDescent="0.25">
      <c r="F17" s="20" t="s">
        <v>104</v>
      </c>
    </row>
    <row r="18" spans="2:6" x14ac:dyDescent="0.25">
      <c r="F18" s="20" t="s">
        <v>105</v>
      </c>
    </row>
    <row r="19" spans="2:6" x14ac:dyDescent="0.25">
      <c r="F19" s="20" t="s">
        <v>106</v>
      </c>
    </row>
    <row r="20" spans="2:6" x14ac:dyDescent="0.25">
      <c r="F20" s="20" t="s">
        <v>166</v>
      </c>
    </row>
    <row r="21" spans="2:6" x14ac:dyDescent="0.25">
      <c r="B21">
        <v>5.0999999999999996</v>
      </c>
      <c r="C21" s="1" t="s">
        <v>58</v>
      </c>
      <c r="D21">
        <v>2024</v>
      </c>
      <c r="E21" s="1" t="s">
        <v>57</v>
      </c>
      <c r="F21" s="20" t="s">
        <v>176</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A6D651-4945-4DB6-B621-BBC8CE09F3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PostSelector</vt:lpstr>
      <vt:lpstr>FoundationData</vt:lpstr>
      <vt:lpstr>AluminiumPostData</vt:lpstr>
      <vt:lpstr>SteelPostData</vt:lpstr>
      <vt:lpstr>RevisionHistory</vt:lpstr>
      <vt:lpstr>PostSelector!Print_Area</vt:lpstr>
      <vt:lpstr>SignShape</vt:lpstr>
    </vt:vector>
  </TitlesOfParts>
  <Company>Opus International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Raper</dc:creator>
  <cp:lastModifiedBy>Cameron Smith</cp:lastModifiedBy>
  <cp:lastPrinted>2024-07-12T02:28:48Z</cp:lastPrinted>
  <dcterms:created xsi:type="dcterms:W3CDTF">2008-04-09T00:06:04Z</dcterms:created>
  <dcterms:modified xsi:type="dcterms:W3CDTF">2024-07-12T02:30:44Z</dcterms:modified>
</cp:coreProperties>
</file>